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6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8.xml" ContentType="application/vnd.openxmlformats-officedocument.drawing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X:\PZPM 2024\CEP\Informacje Prasowe\2024.03\PTW\EN\"/>
    </mc:Choice>
  </mc:AlternateContent>
  <xr:revisionPtr revIDLastSave="0" documentId="13_ncr:1_{EC2FAD34-E309-4348-8EDD-59AC1BA10D76}" xr6:coauthVersionLast="47" xr6:coauthVersionMax="47" xr10:uidLastSave="{00000000-0000-0000-0000-000000000000}"/>
  <bookViews>
    <workbookView xWindow="-105" yWindow="0" windowWidth="14610" windowHeight="15585" tabRatio="687" xr2:uid="{00000000-000D-0000-FFFF-FFFF00000000}"/>
  </bookViews>
  <sheets>
    <sheet name="INDEX" sheetId="43" r:id="rId1"/>
    <sheet name="R_PTW 2024vs2023" sheetId="16" r:id="rId2"/>
    <sheet name="R_PTW NEW 2024vs2023" sheetId="33" r:id="rId3"/>
    <sheet name="R_MC NEW 2024vs2023" sheetId="37" r:id="rId4"/>
    <sheet name="R_MC 2024 rankings" sheetId="41" r:id="rId5"/>
    <sheet name="R_MP NEW 2024vs2023" sheetId="38" r:id="rId6"/>
    <sheet name="R_MP_2024 ranking" sheetId="42" r:id="rId7"/>
    <sheet name="R_PTW USED 2024vs2023" sheetId="34" r:id="rId8"/>
    <sheet name="R_MC&amp;MP structure 2024" sheetId="19" r:id="rId9"/>
  </sheets>
  <externalReferences>
    <externalReference r:id="rId10"/>
  </externalReferences>
  <definedNames>
    <definedName name="_xlnm._FilterDatabase" localSheetId="4" hidden="1">'R_MC 2024 rankings'!$C$22:$K$153</definedName>
    <definedName name="_xlnm._FilterDatabase" localSheetId="6" hidden="1">'R_MP_2024 ranking'!$C$15:$J$131</definedName>
    <definedName name="_xlnm.Print_Area" localSheetId="4">'R_MC 2024 rankings'!$B$2:$X$67</definedName>
    <definedName name="_xlnm.Print_Area" localSheetId="3">'R_MC NEW 2024vs2023'!$B$1:$R$42</definedName>
    <definedName name="_xlnm.Print_Area" localSheetId="8">'R_MC&amp;MP structure 2024'!$B$1:$O$56</definedName>
    <definedName name="_xlnm.Print_Area" localSheetId="5">'R_MP NEW 2024vs2023'!$B$1:$R$42</definedName>
    <definedName name="_xlnm.Print_Area" localSheetId="6">'R_MP_2024 ranking'!$B$1:$I$14</definedName>
    <definedName name="_xlnm.Print_Area" localSheetId="1">'R_PTW 2024vs2023'!$B$1:$P$39</definedName>
    <definedName name="_xlnm.Print_Area" localSheetId="2">'R_PTW NEW 2024vs2023'!$B$1:$P$39</definedName>
    <definedName name="_xlnm.Print_Area" localSheetId="7">'R_PTW USED 2024vs2023'!$B$1:$P$39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6" i="34" l="1"/>
  <c r="E7" i="34"/>
  <c r="E11" i="38"/>
  <c r="E11" i="37"/>
  <c r="E6" i="33"/>
  <c r="E7" i="33"/>
  <c r="G12" i="16"/>
  <c r="D6" i="34"/>
  <c r="D6" i="33"/>
  <c r="D5" i="34" l="1"/>
  <c r="D7" i="34"/>
  <c r="D11" i="38"/>
  <c r="D11" i="37"/>
  <c r="D5" i="33"/>
  <c r="D7" i="33" s="1"/>
  <c r="H46" i="34"/>
  <c r="E46" i="34"/>
  <c r="D46" i="34"/>
  <c r="C46" i="34"/>
  <c r="C11" i="38"/>
  <c r="O9" i="38"/>
  <c r="G15" i="37"/>
  <c r="D15" i="37"/>
  <c r="C11" i="37"/>
  <c r="O9" i="37"/>
  <c r="E46" i="33"/>
  <c r="D46" i="33"/>
  <c r="C46" i="33"/>
  <c r="E46" i="16"/>
  <c r="D46" i="16"/>
  <c r="C46" i="16"/>
  <c r="G12" i="34"/>
  <c r="D12" i="34"/>
  <c r="C12" i="34"/>
  <c r="G11" i="34"/>
  <c r="D11" i="34"/>
  <c r="C11" i="34"/>
  <c r="C5" i="34"/>
  <c r="O4" i="34"/>
  <c r="F12" i="34" s="1"/>
  <c r="O3" i="34"/>
  <c r="F11" i="34" s="1"/>
  <c r="G15" i="38"/>
  <c r="D15" i="38"/>
  <c r="C15" i="38"/>
  <c r="O10" i="38"/>
  <c r="F15" i="38" s="1"/>
  <c r="O8" i="38"/>
  <c r="G12" i="33"/>
  <c r="D12" i="33"/>
  <c r="C12" i="33"/>
  <c r="G11" i="33"/>
  <c r="D11" i="33"/>
  <c r="C11" i="33"/>
  <c r="C5" i="33"/>
  <c r="O4" i="33"/>
  <c r="F12" i="33" s="1"/>
  <c r="O3" i="33"/>
  <c r="F11" i="33" s="1"/>
  <c r="D12" i="16"/>
  <c r="C12" i="16"/>
  <c r="G11" i="16"/>
  <c r="D11" i="16"/>
  <c r="C11" i="16"/>
  <c r="F12" i="16"/>
  <c r="F11" i="16"/>
  <c r="F13" i="33" l="1"/>
  <c r="F13" i="16"/>
  <c r="F13" i="34"/>
  <c r="H11" i="34"/>
  <c r="H11" i="33"/>
  <c r="H12" i="34"/>
  <c r="E12" i="34"/>
  <c r="C13" i="34"/>
  <c r="E12" i="33"/>
  <c r="E15" i="38"/>
  <c r="D13" i="34"/>
  <c r="G13" i="34"/>
  <c r="E11" i="34"/>
  <c r="H12" i="33"/>
  <c r="H15" i="38"/>
  <c r="O5" i="34"/>
  <c r="D13" i="33"/>
  <c r="G13" i="33"/>
  <c r="C13" i="33"/>
  <c r="E11" i="33"/>
  <c r="E11" i="16"/>
  <c r="G13" i="16"/>
  <c r="O5" i="33"/>
  <c r="D13" i="16"/>
  <c r="E12" i="16"/>
  <c r="H12" i="16"/>
  <c r="C13" i="16"/>
  <c r="H11" i="16"/>
  <c r="H13" i="33" l="1"/>
  <c r="H13" i="16"/>
  <c r="H13" i="34"/>
  <c r="O7" i="34"/>
  <c r="E13" i="34"/>
  <c r="E13" i="33"/>
  <c r="E13" i="16"/>
  <c r="C6" i="34" l="1"/>
  <c r="C7" i="34"/>
  <c r="O45" i="34"/>
  <c r="O44" i="34"/>
  <c r="O11" i="38"/>
  <c r="C15" i="37"/>
  <c r="O8" i="37"/>
  <c r="O10" i="37"/>
  <c r="C6" i="33"/>
  <c r="C7" i="33"/>
  <c r="O45" i="33"/>
  <c r="O44" i="33"/>
  <c r="O45" i="16"/>
  <c r="O44" i="16"/>
  <c r="O46" i="16" l="1"/>
  <c r="O46" i="33"/>
  <c r="O46" i="34"/>
  <c r="L3" i="41" l="1"/>
  <c r="T3" i="41" s="1"/>
  <c r="F9" i="34"/>
  <c r="D3" i="42"/>
  <c r="F13" i="38"/>
  <c r="F13" i="37"/>
  <c r="F9" i="33"/>
  <c r="C9" i="33"/>
  <c r="C13" i="37" s="1"/>
  <c r="C13" i="38" s="1"/>
  <c r="C9" i="34" s="1"/>
  <c r="D10" i="33"/>
  <c r="D14" i="37" s="1"/>
  <c r="D14" i="38" s="1"/>
  <c r="D10" i="34" s="1"/>
  <c r="C10" i="33"/>
  <c r="C14" i="37" s="1"/>
  <c r="C14" i="38" s="1"/>
  <c r="C10" i="34" s="1"/>
  <c r="G10" i="33"/>
  <c r="G14" i="37" s="1"/>
  <c r="G14" i="38" s="1"/>
  <c r="G10" i="34" s="1"/>
  <c r="F10" i="33"/>
  <c r="F14" i="37" s="1"/>
  <c r="F14" i="38" s="1"/>
  <c r="F10" i="34" s="1"/>
  <c r="P3" i="33" l="1"/>
  <c r="O11" i="37"/>
  <c r="O7" i="33"/>
  <c r="P4" i="33" l="1"/>
  <c r="E15" i="37"/>
  <c r="F15" i="37"/>
  <c r="H15" i="37" s="1"/>
  <c r="P3" i="34"/>
  <c r="P4" i="34"/>
</calcChain>
</file>

<file path=xl/sharedStrings.xml><?xml version="1.0" encoding="utf-8"?>
<sst xmlns="http://schemas.openxmlformats.org/spreadsheetml/2006/main" count="425" uniqueCount="154">
  <si>
    <t>BMW</t>
  </si>
  <si>
    <t>MAR</t>
  </si>
  <si>
    <t>MOPEDS</t>
  </si>
  <si>
    <t>MOTORCYCLES</t>
  </si>
  <si>
    <t>TOTAL</t>
  </si>
  <si>
    <t>TYPE</t>
  </si>
  <si>
    <t>JAN</t>
  </si>
  <si>
    <t>FEB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</si>
  <si>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</si>
  <si>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</si>
  <si>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</si>
  <si>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</si>
  <si>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</si>
  <si>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</si>
  <si>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</si>
  <si>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</si>
  <si>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</si>
  <si>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change TOTAL y/y</t>
  </si>
  <si>
    <t>change NEW y/y</t>
  </si>
  <si>
    <t>change USED y/y</t>
  </si>
  <si>
    <t>NEW MC - share%</t>
  </si>
  <si>
    <t>NEW MP - share%</t>
  </si>
  <si>
    <t>MOTORCYCLE</t>
  </si>
  <si>
    <t>MOPED</t>
  </si>
  <si>
    <t>YAMAHA</t>
  </si>
  <si>
    <t>HONDA</t>
  </si>
  <si>
    <t>JUNAK</t>
  </si>
  <si>
    <t>SUZUKI</t>
  </si>
  <si>
    <t>KAWASAKI</t>
  </si>
  <si>
    <t>KTM</t>
  </si>
  <si>
    <t>change
y/y</t>
  </si>
  <si>
    <t>MC PZPM 2008</t>
  </si>
  <si>
    <t>MC PZPM 2009</t>
  </si>
  <si>
    <t>YEAR</t>
  </si>
  <si>
    <t>New MC*</t>
  </si>
  <si>
    <t>New MP*</t>
  </si>
  <si>
    <t>NEW</t>
  </si>
  <si>
    <t>USED</t>
  </si>
  <si>
    <t xml:space="preserve">TYPE </t>
  </si>
  <si>
    <t>REMARK:* It was assumed that new motorcycles and mopeds are those without date of first registration abroad and not older than 3 year</t>
  </si>
  <si>
    <t>REMARK* It was assumed that new motorcycles and mopeds are those without date of first registration abroad and not older than 3 years</t>
  </si>
  <si>
    <t>ROMET MOTORS</t>
  </si>
  <si>
    <t>Segment</t>
  </si>
  <si>
    <t>BIG SCOOTER</t>
  </si>
  <si>
    <t>CHOPPER &amp; CRUISER</t>
  </si>
  <si>
    <t>STREET</t>
  </si>
  <si>
    <t>SUPERSPORT</t>
  </si>
  <si>
    <t>TOURIST</t>
  </si>
  <si>
    <t>OFF ROAD</t>
  </si>
  <si>
    <t>No.</t>
  </si>
  <si>
    <t>Make</t>
  </si>
  <si>
    <t>Engine Capacity</t>
  </si>
  <si>
    <t>Share %</t>
  </si>
  <si>
    <t>% Change</t>
  </si>
  <si>
    <t>Change
y/y</t>
  </si>
  <si>
    <t>Grand total</t>
  </si>
  <si>
    <t>sub ttl 1-10</t>
  </si>
  <si>
    <t>Other makes</t>
  </si>
  <si>
    <t>BIG SCOOTER ttl</t>
  </si>
  <si>
    <t>CHOPPER &amp; CRUISER ttl</t>
  </si>
  <si>
    <t>STREET ttl</t>
  </si>
  <si>
    <t>SUPERSPORT ttl</t>
  </si>
  <si>
    <t>TOURIST ttl</t>
  </si>
  <si>
    <t>OFF ROAD ttl</t>
  </si>
  <si>
    <t>BARTON</t>
  </si>
  <si>
    <t>REGISTRATIONS (PZPM analysis based on Central Register of Vehicles, Ministry of Digital Affairs (CEP MC) - Total Market</t>
  </si>
  <si>
    <t>Source: PZPM analysis based on Central Register of Vehicles Ministry of Digital Affairs (CEP MC)</t>
  </si>
  <si>
    <t>electric</t>
  </si>
  <si>
    <t>&lt;=125cc</t>
  </si>
  <si>
    <t>125cc&lt;engine capacity&lt;=250cc</t>
  </si>
  <si>
    <t>250cc&lt;engine capacity&lt;=500cc</t>
  </si>
  <si>
    <t>500cc&lt;engine capacity&lt;=750cc</t>
  </si>
  <si>
    <t>ZHONGNENG</t>
  </si>
  <si>
    <t>VESPA</t>
  </si>
  <si>
    <t>YIBEN</t>
  </si>
  <si>
    <t>SPORT-TOURER</t>
  </si>
  <si>
    <t>SPORT-TOURER ttl</t>
  </si>
  <si>
    <t>TRIUMPH</t>
  </si>
  <si>
    <t>&gt;1000cm3</t>
  </si>
  <si>
    <t>750cc&lt;engine capacity&lt;=1000cc</t>
  </si>
  <si>
    <t>engine capacity&gt;1000cc</t>
  </si>
  <si>
    <t>HARLEY-DAVIDSON</t>
  </si>
  <si>
    <t>no data</t>
  </si>
  <si>
    <t>OTHER BRANDS</t>
  </si>
  <si>
    <t>TOP 10 TOTAL</t>
  </si>
  <si>
    <t>NEW and USED PTW FIRST REGISTRATIONS IN POLAND in units, 2023</t>
  </si>
  <si>
    <t>TOTAL 2023</t>
  </si>
  <si>
    <t>NEW PTW FIRST REGISTRATIONS IN POLAND in units, 2023</t>
  </si>
  <si>
    <t>USED PTW FIRST REGISTRATIONS IN POLAND in units, 2023</t>
  </si>
  <si>
    <t>TOTAL MP 2023</t>
  </si>
  <si>
    <t>USED MP** 2023</t>
  </si>
  <si>
    <t>NEW MP* 2023</t>
  </si>
  <si>
    <t>YEAR 2023:</t>
  </si>
  <si>
    <t>TOTAL MC 2023</t>
  </si>
  <si>
    <t>USED MC** 2023</t>
  </si>
  <si>
    <t>NEW MC* 2023</t>
  </si>
  <si>
    <t>TORQ</t>
  </si>
  <si>
    <t>FIRST REGISTRATIONS of NEW* MC, TOP 10 BRANDS</t>
  </si>
  <si>
    <t>FIRST REGISTRATIONS MP, TOP 10 BRANDS</t>
  </si>
  <si>
    <t>SURRON</t>
  </si>
  <si>
    <t>other</t>
  </si>
  <si>
    <t xml:space="preserve">Source: PZPM analysis based on Central Register of Vehicles, KPRM/Ministry of  Digital Affairs </t>
  </si>
  <si>
    <t>BENELLI</t>
  </si>
  <si>
    <t>SUNRA</t>
  </si>
  <si>
    <t>2023
Share %</t>
  </si>
  <si>
    <t>FIRST REGISTRATIONS OF PTW, 2024 VS 2023</t>
  </si>
  <si>
    <t>FIRST REGISTRATIONS OF NEW* PTW, 2024 vs 2023</t>
  </si>
  <si>
    <t>FIRST REGISTRATIONS OF NEW* MC, 2024 vs 2023</t>
  </si>
  <si>
    <t>FIRST REGISTRATIONS OF NEW* MP, 2024 vs 2023</t>
  </si>
  <si>
    <t>FIRST REGISTRATIONS OF NEW USED PTW, 2024 VS 2023</t>
  </si>
  <si>
    <t>MC and MP SHARE in TOTAL FIRST REGISTRATIONS, YEAR 2024</t>
  </si>
  <si>
    <t>NEW and USED PTW FIRST REGISTRATIONS IN POLAND in units, 2024</t>
  </si>
  <si>
    <t>TOTAL 2024</t>
  </si>
  <si>
    <t>2024 CHANGE % m/m</t>
  </si>
  <si>
    <t>2024 vs 2023 CHANGE %  y/y</t>
  </si>
  <si>
    <t>NEW PTW FIRST REGISTRATIONS IN POLAND in units, 2024</t>
  </si>
  <si>
    <t>NEW MP FIRST REGISTRATIONS IN POLAND in units, 2024 vs 2023</t>
  </si>
  <si>
    <t>change 2024/2023</t>
  </si>
  <si>
    <t>USED PTW FIRST REGISTRATIONS IN POLAND in units, 2024</t>
  </si>
  <si>
    <t>MC and MP SHARE in TOTAL FIRST REGISTRATIONS, in units, YEAR 2024</t>
  </si>
  <si>
    <t>YEAR 2024:</t>
  </si>
  <si>
    <t>NEW MC* 2024</t>
  </si>
  <si>
    <t>USED MC** 2024</t>
  </si>
  <si>
    <t>TOTAL MC 2024</t>
  </si>
  <si>
    <t>NEW MP* 2024</t>
  </si>
  <si>
    <t>USED MP** 2024</t>
  </si>
  <si>
    <t>TOTAL MP 2024</t>
  </si>
  <si>
    <t>R_PTW 2024vs2023</t>
  </si>
  <si>
    <t>R_PTW NEW 2024vs2023</t>
  </si>
  <si>
    <t>R_MC NEW 2024vs2023</t>
  </si>
  <si>
    <t>R_MC 2024 rankings</t>
  </si>
  <si>
    <t>R_MP NEW 2024vs2023</t>
  </si>
  <si>
    <t>R_MP_2024 ranking</t>
  </si>
  <si>
    <t>R_PTW USED 2024vs2023</t>
  </si>
  <si>
    <t>R_MC&amp;MP structure 2024</t>
  </si>
  <si>
    <t>New* MOTORCYCLE - Top 10 Makes - 2024 YTD</t>
  </si>
  <si>
    <t>2024
Share %</t>
  </si>
  <si>
    <t>New MOTORCYCLES - makes ranking by segments - 2024 YTD</t>
  </si>
  <si>
    <t>New MOTORCYCLES - makes ranking by DCC - 2024 YTD</t>
  </si>
  <si>
    <t>GAS GAS</t>
  </si>
  <si>
    <t>ON-OFF</t>
  </si>
  <si>
    <t>ON-OFF ttl</t>
  </si>
  <si>
    <t>VIGOROUS</t>
  </si>
  <si>
    <t>New* MOPEDS - Top 10 Makes - 2024 YTD</t>
  </si>
  <si>
    <t>NEW MC FIRST REGISTRATIONS IN POLAND in units, 2024 vs 2023</t>
  </si>
  <si>
    <t>OTHER</t>
  </si>
  <si>
    <t>ZIPP</t>
  </si>
  <si>
    <t>MARCH</t>
  </si>
  <si>
    <t>JANUARY-MARCH</t>
  </si>
  <si>
    <t>January-March</t>
  </si>
  <si>
    <t>SUPER SOCO</t>
  </si>
  <si>
    <t>HUSQVARNA</t>
  </si>
  <si>
    <t>ZONTES</t>
  </si>
  <si>
    <t>KYMCO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</si>
</sst>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z_ł_-;\-* #,##0.00\ _z_ł_-;_-* &quot;-&quot;??\ _z_ł_-;_-@_-"/>
    <numFmt numFmtId="165" formatCode="0.0%"/>
    <numFmt numFmtId="166" formatCode="_-* #,##0\ _z_ł_-;\-* #,##0\ _z_ł_-;_-* &quot;-&quot;??\ _z_ł_-;_-@_-"/>
    <numFmt numFmtId="167" formatCode="_-* #,##0.0\ _z_ł_-;\-* #,##0.0\ _z_ł_-;_-* &quot;-&quot;??\ _z_ł_-;_-@_-"/>
    <numFmt numFmtId="168" formatCode="#,##0_ ;\-#,##0\ "/>
  </numFmts>
  <fonts count="54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u/>
      <sz val="10"/>
      <color indexed="12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sz val="10"/>
      <color indexed="9"/>
      <name val="Arial"/>
      <family val="2"/>
      <charset val="238"/>
    </font>
    <font>
      <sz val="10"/>
      <color indexed="8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color indexed="10"/>
      <name val="Arial"/>
      <family val="2"/>
      <charset val="238"/>
    </font>
    <font>
      <sz val="10"/>
      <name val="Tahoma"/>
      <family val="2"/>
      <charset val="238"/>
    </font>
    <font>
      <i/>
      <sz val="9"/>
      <name val="Arial"/>
      <family val="2"/>
      <charset val="238"/>
    </font>
    <font>
      <sz val="8"/>
      <name val="Arial"/>
      <family val="2"/>
      <charset val="238"/>
    </font>
    <font>
      <b/>
      <sz val="11"/>
      <name val="Tahoma"/>
      <family val="2"/>
      <charset val="238"/>
    </font>
    <font>
      <b/>
      <sz val="10"/>
      <name val="Tahoma"/>
      <family val="2"/>
      <charset val="238"/>
    </font>
    <font>
      <sz val="9"/>
      <name val="Tahoma"/>
      <family val="2"/>
      <charset val="238"/>
    </font>
    <font>
      <b/>
      <sz val="9"/>
      <name val="Tahoma"/>
      <family val="2"/>
      <charset val="238"/>
    </font>
    <font>
      <sz val="10"/>
      <color indexed="10"/>
      <name val="Tahoma"/>
      <family val="2"/>
      <charset val="238"/>
    </font>
    <font>
      <sz val="10"/>
      <name val="Arial"/>
      <family val="2"/>
      <charset val="238"/>
    </font>
    <font>
      <b/>
      <sz val="10"/>
      <color theme="1"/>
      <name val="Tahoma"/>
      <family val="2"/>
      <charset val="238"/>
    </font>
    <font>
      <sz val="10"/>
      <color rgb="FF0070C0"/>
      <name val="Arial"/>
      <family val="2"/>
      <charset val="238"/>
    </font>
    <font>
      <b/>
      <sz val="10"/>
      <color theme="0"/>
      <name val="Arial"/>
      <family val="2"/>
      <charset val="238"/>
    </font>
    <font>
      <sz val="10"/>
      <color theme="0"/>
      <name val="Arial"/>
      <family val="2"/>
      <charset val="238"/>
    </font>
    <font>
      <sz val="9"/>
      <color theme="0"/>
      <name val="Arial"/>
      <family val="2"/>
      <charset val="238"/>
    </font>
    <font>
      <b/>
      <sz val="9"/>
      <color theme="0"/>
      <name val="Arial"/>
      <family val="2"/>
      <charset val="238"/>
    </font>
    <font>
      <b/>
      <sz val="10"/>
      <color theme="0"/>
      <name val="Tahoma"/>
      <family val="2"/>
      <charset val="238"/>
    </font>
    <font>
      <sz val="10"/>
      <color theme="0"/>
      <name val="Tahoma"/>
      <family val="2"/>
      <charset val="238"/>
    </font>
    <font>
      <b/>
      <sz val="9"/>
      <color theme="0"/>
      <name val="Tahoma"/>
      <family val="2"/>
      <charset val="238"/>
    </font>
    <font>
      <sz val="10"/>
      <color indexed="12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name val="Barlow"/>
      <charset val="238"/>
    </font>
    <font>
      <b/>
      <sz val="10"/>
      <color theme="2"/>
      <name val="Tahoma"/>
      <family val="2"/>
      <charset val="238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15448A"/>
        <bgColor indexed="64"/>
      </patternFill>
    </fill>
    <fill>
      <patternFill patternType="solid">
        <fgColor rgb="FF94CBEE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8E8E8"/>
        <bgColor indexed="64"/>
      </patternFill>
    </fill>
  </fills>
  <borders count="3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0" tint="-0.14996795556505021"/>
      </left>
      <right style="thin">
        <color theme="0" tint="-0.14993743705557422"/>
      </right>
      <top style="thin">
        <color theme="0" tint="-0.14996795556505021"/>
      </top>
      <bottom/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6795556505021"/>
      </top>
      <bottom/>
      <diagonal/>
    </border>
    <border>
      <left style="thin">
        <color theme="0" tint="-0.14993743705557422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3743705557422"/>
      </right>
      <top/>
      <bottom/>
      <diagonal/>
    </border>
    <border>
      <left style="thin">
        <color theme="0" tint="-0.14993743705557422"/>
      </left>
      <right style="thin">
        <color theme="0" tint="-0.14993743705557422"/>
      </right>
      <top/>
      <bottom/>
      <diagonal/>
    </border>
    <border>
      <left style="thin">
        <color theme="0" tint="-0.14993743705557422"/>
      </left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3743705557422"/>
      </right>
      <top/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theme="0" tint="-0.14993743705557422"/>
      </right>
      <top/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/>
      <top style="thin">
        <color theme="0" tint="-4.9989318521683403E-2"/>
      </top>
      <bottom/>
      <diagonal/>
    </border>
    <border>
      <left/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/>
      <top/>
      <bottom/>
      <diagonal/>
    </border>
    <border>
      <left/>
      <right style="thin">
        <color theme="0" tint="-4.9989318521683403E-2"/>
      </right>
      <top/>
      <bottom/>
      <diagonal/>
    </border>
    <border>
      <left style="thin">
        <color theme="0" tint="-4.9989318521683403E-2"/>
      </left>
      <right/>
      <top/>
      <bottom style="thin">
        <color theme="0" tint="-4.9989318521683403E-2"/>
      </bottom>
      <diagonal/>
    </border>
    <border>
      <left/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/>
      <top style="thin">
        <color theme="0" tint="-4.9989318521683403E-2"/>
      </top>
      <bottom style="thin">
        <color theme="0" tint="-4.9989318521683403E-2"/>
      </bottom>
      <diagonal/>
    </border>
    <border>
      <left/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</borders>
  <cellStyleXfs count="74">
    <xf numFmtId="0" fontId="0" fillId="0" borderId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5" borderId="0" applyNumberFormat="0" applyBorder="0" applyAlignment="0" applyProtection="0"/>
    <xf numFmtId="0" fontId="12" fillId="8" borderId="0" applyNumberFormat="0" applyBorder="0" applyAlignment="0" applyProtection="0"/>
    <xf numFmtId="0" fontId="12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9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9" borderId="0" applyNumberFormat="0" applyBorder="0" applyAlignment="0" applyProtection="0"/>
    <xf numFmtId="0" fontId="28" fillId="3" borderId="0" applyNumberFormat="0" applyBorder="0" applyAlignment="0" applyProtection="0"/>
    <xf numFmtId="0" fontId="23" fillId="20" borderId="1" applyNumberFormat="0" applyAlignment="0" applyProtection="0"/>
    <xf numFmtId="0" fontId="18" fillId="21" borderId="2" applyNumberFormat="0" applyAlignment="0" applyProtection="0"/>
    <xf numFmtId="0" fontId="14" fillId="7" borderId="1" applyNumberFormat="0" applyAlignment="0" applyProtection="0"/>
    <xf numFmtId="0" fontId="15" fillId="20" borderId="3" applyNumberFormat="0" applyAlignment="0" applyProtection="0"/>
    <xf numFmtId="164" fontId="3" fillId="0" borderId="0" applyFont="0" applyFill="0" applyBorder="0" applyAlignment="0" applyProtection="0"/>
    <xf numFmtId="164" fontId="30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16" fillId="4" borderId="0" applyNumberFormat="0" applyBorder="0" applyAlignment="0" applyProtection="0"/>
    <xf numFmtId="0" fontId="19" fillId="0" borderId="4" applyNumberFormat="0" applyFill="0" applyAlignment="0" applyProtection="0"/>
    <xf numFmtId="0" fontId="20" fillId="0" borderId="5" applyNumberFormat="0" applyFill="0" applyAlignment="0" applyProtection="0"/>
    <xf numFmtId="0" fontId="21" fillId="0" borderId="6" applyNumberFormat="0" applyFill="0" applyAlignment="0" applyProtection="0"/>
    <xf numFmtId="0" fontId="21" fillId="0" borderId="0" applyNumberForma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14" fillId="7" borderId="1" applyNumberFormat="0" applyAlignment="0" applyProtection="0"/>
    <xf numFmtId="0" fontId="17" fillId="0" borderId="7" applyNumberFormat="0" applyFill="0" applyAlignment="0" applyProtection="0"/>
    <xf numFmtId="0" fontId="18" fillId="21" borderId="2" applyNumberFormat="0" applyAlignment="0" applyProtection="0"/>
    <xf numFmtId="0" fontId="17" fillId="0" borderId="7" applyNumberFormat="0" applyFill="0" applyAlignment="0" applyProtection="0"/>
    <xf numFmtId="0" fontId="19" fillId="0" borderId="4" applyNumberFormat="0" applyFill="0" applyAlignment="0" applyProtection="0"/>
    <xf numFmtId="0" fontId="20" fillId="0" borderId="5" applyNumberFormat="0" applyFill="0" applyAlignment="0" applyProtection="0"/>
    <xf numFmtId="0" fontId="21" fillId="0" borderId="6" applyNumberFormat="0" applyFill="0" applyAlignment="0" applyProtection="0"/>
    <xf numFmtId="0" fontId="21" fillId="0" borderId="0" applyNumberFormat="0" applyFill="0" applyBorder="0" applyAlignment="0" applyProtection="0"/>
    <xf numFmtId="0" fontId="22" fillId="22" borderId="0" applyNumberFormat="0" applyBorder="0" applyAlignment="0" applyProtection="0"/>
    <xf numFmtId="0" fontId="8" fillId="0" borderId="0"/>
    <xf numFmtId="0" fontId="4" fillId="0" borderId="0"/>
    <xf numFmtId="0" fontId="4" fillId="0" borderId="0"/>
    <xf numFmtId="0" fontId="4" fillId="0" borderId="0"/>
    <xf numFmtId="0" fontId="3" fillId="23" borderId="8" applyNumberFormat="0" applyFont="0" applyAlignment="0" applyProtection="0"/>
    <xf numFmtId="0" fontId="23" fillId="20" borderId="1" applyNumberFormat="0" applyAlignment="0" applyProtection="0"/>
    <xf numFmtId="0" fontId="15" fillId="20" borderId="3" applyNumberFormat="0" applyAlignment="0" applyProtection="0"/>
    <xf numFmtId="9" fontId="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0" fillId="0" borderId="0" applyFont="0" applyFill="0" applyBorder="0" applyAlignment="0" applyProtection="0"/>
    <xf numFmtId="0" fontId="24" fillId="0" borderId="9" applyNumberFormat="0" applyFill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4" fillId="0" borderId="9" applyNumberFormat="0" applyFill="0" applyAlignment="0" applyProtection="0"/>
    <xf numFmtId="0" fontId="27" fillId="0" borderId="0" applyNumberFormat="0" applyFill="0" applyBorder="0" applyAlignment="0" applyProtection="0"/>
    <xf numFmtId="0" fontId="3" fillId="23" borderId="8" applyNumberFormat="0" applyFont="0" applyAlignment="0" applyProtection="0"/>
    <xf numFmtId="0" fontId="26" fillId="0" borderId="0" applyNumberFormat="0" applyFill="0" applyBorder="0" applyAlignment="0" applyProtection="0"/>
    <xf numFmtId="0" fontId="3" fillId="0" borderId="0"/>
  </cellStyleXfs>
  <cellXfs count="250">
    <xf numFmtId="0" fontId="0" fillId="0" borderId="0" xfId="0"/>
    <xf numFmtId="0" fontId="0" fillId="0" borderId="0" xfId="0" applyAlignment="1">
      <alignment vertical="center"/>
    </xf>
    <xf numFmtId="0" fontId="9" fillId="0" borderId="0" xfId="0" applyFont="1"/>
    <xf numFmtId="166" fontId="0" fillId="0" borderId="0" xfId="0" applyNumberFormat="1"/>
    <xf numFmtId="165" fontId="0" fillId="0" borderId="0" xfId="61" applyNumberFormat="1" applyFont="1"/>
    <xf numFmtId="0" fontId="4" fillId="0" borderId="0" xfId="56"/>
    <xf numFmtId="165" fontId="30" fillId="0" borderId="0" xfId="62" applyNumberFormat="1"/>
    <xf numFmtId="0" fontId="32" fillId="0" borderId="0" xfId="57" applyFont="1"/>
    <xf numFmtId="165" fontId="3" fillId="0" borderId="0" xfId="61" applyNumberFormat="1"/>
    <xf numFmtId="0" fontId="3" fillId="0" borderId="0" xfId="0" applyFont="1"/>
    <xf numFmtId="166" fontId="43" fillId="24" borderId="14" xfId="36" applyNumberFormat="1" applyFont="1" applyFill="1" applyBorder="1" applyAlignment="1">
      <alignment horizontal="center"/>
    </xf>
    <xf numFmtId="166" fontId="43" fillId="24" borderId="15" xfId="36" applyNumberFormat="1" applyFont="1" applyFill="1" applyBorder="1" applyAlignment="1">
      <alignment horizontal="left"/>
    </xf>
    <xf numFmtId="0" fontId="43" fillId="24" borderId="15" xfId="0" applyFont="1" applyFill="1" applyBorder="1"/>
    <xf numFmtId="0" fontId="43" fillId="24" borderId="16" xfId="0" applyFont="1" applyFill="1" applyBorder="1"/>
    <xf numFmtId="166" fontId="11" fillId="0" borderId="18" xfId="36" applyNumberFormat="1" applyFont="1" applyBorder="1" applyAlignment="1">
      <alignment wrapText="1"/>
    </xf>
    <xf numFmtId="0" fontId="0" fillId="0" borderId="19" xfId="0" applyBorder="1"/>
    <xf numFmtId="0" fontId="0" fillId="0" borderId="20" xfId="0" applyBorder="1"/>
    <xf numFmtId="166" fontId="11" fillId="0" borderId="21" xfId="36" applyNumberFormat="1" applyFont="1" applyBorder="1" applyAlignment="1">
      <alignment wrapText="1"/>
    </xf>
    <xf numFmtId="0" fontId="0" fillId="0" borderId="21" xfId="0" applyBorder="1"/>
    <xf numFmtId="0" fontId="3" fillId="0" borderId="19" xfId="0" applyFont="1" applyBorder="1"/>
    <xf numFmtId="166" fontId="11" fillId="0" borderId="22" xfId="36" applyNumberFormat="1" applyFont="1" applyBorder="1" applyAlignment="1">
      <alignment wrapText="1"/>
    </xf>
    <xf numFmtId="166" fontId="43" fillId="24" borderId="18" xfId="36" applyNumberFormat="1" applyFont="1" applyFill="1" applyBorder="1" applyAlignment="1">
      <alignment wrapText="1"/>
    </xf>
    <xf numFmtId="0" fontId="43" fillId="24" borderId="19" xfId="0" applyFont="1" applyFill="1" applyBorder="1"/>
    <xf numFmtId="0" fontId="43" fillId="24" borderId="20" xfId="0" applyFont="1" applyFill="1" applyBorder="1"/>
    <xf numFmtId="0" fontId="43" fillId="24" borderId="17" xfId="0" applyFont="1" applyFill="1" applyBorder="1"/>
    <xf numFmtId="166" fontId="7" fillId="25" borderId="18" xfId="36" applyNumberFormat="1" applyFont="1" applyFill="1" applyBorder="1"/>
    <xf numFmtId="10" fontId="7" fillId="25" borderId="19" xfId="61" applyNumberFormat="1" applyFont="1" applyFill="1" applyBorder="1"/>
    <xf numFmtId="166" fontId="7" fillId="25" borderId="20" xfId="0" applyNumberFormat="1" applyFont="1" applyFill="1" applyBorder="1"/>
    <xf numFmtId="166" fontId="7" fillId="25" borderId="23" xfId="36" applyNumberFormat="1" applyFont="1" applyFill="1" applyBorder="1"/>
    <xf numFmtId="165" fontId="7" fillId="25" borderId="24" xfId="61" applyNumberFormat="1" applyFont="1" applyFill="1" applyBorder="1"/>
    <xf numFmtId="165" fontId="7" fillId="25" borderId="25" xfId="61" applyNumberFormat="1" applyFont="1" applyFill="1" applyBorder="1"/>
    <xf numFmtId="166" fontId="3" fillId="0" borderId="0" xfId="36" applyNumberFormat="1" applyFont="1"/>
    <xf numFmtId="3" fontId="0" fillId="0" borderId="0" xfId="0" applyNumberFormat="1"/>
    <xf numFmtId="0" fontId="43" fillId="24" borderId="17" xfId="0" applyFont="1" applyFill="1" applyBorder="1" applyAlignment="1">
      <alignment horizontal="center" vertical="center" wrapText="1"/>
    </xf>
    <xf numFmtId="166" fontId="29" fillId="0" borderId="21" xfId="36" applyNumberFormat="1" applyFont="1" applyBorder="1" applyAlignment="1">
      <alignment wrapText="1"/>
    </xf>
    <xf numFmtId="166" fontId="3" fillId="0" borderId="21" xfId="36" applyNumberFormat="1" applyBorder="1"/>
    <xf numFmtId="165" fontId="11" fillId="0" borderId="21" xfId="61" applyNumberFormat="1" applyFont="1" applyBorder="1" applyAlignment="1">
      <alignment horizontal="right" wrapText="1"/>
    </xf>
    <xf numFmtId="166" fontId="29" fillId="0" borderId="22" xfId="36" applyNumberFormat="1" applyFont="1" applyFill="1" applyBorder="1" applyAlignment="1">
      <alignment wrapText="1"/>
    </xf>
    <xf numFmtId="166" fontId="3" fillId="0" borderId="22" xfId="36" applyNumberFormat="1" applyFill="1" applyBorder="1"/>
    <xf numFmtId="165" fontId="11" fillId="0" borderId="22" xfId="61" applyNumberFormat="1" applyFont="1" applyFill="1" applyBorder="1" applyAlignment="1">
      <alignment horizontal="right" wrapText="1"/>
    </xf>
    <xf numFmtId="166" fontId="11" fillId="0" borderId="22" xfId="36" applyNumberFormat="1" applyFont="1" applyFill="1" applyBorder="1" applyAlignment="1">
      <alignment wrapText="1"/>
    </xf>
    <xf numFmtId="166" fontId="43" fillId="24" borderId="26" xfId="36" applyNumberFormat="1" applyFont="1" applyFill="1" applyBorder="1"/>
    <xf numFmtId="165" fontId="43" fillId="24" borderId="26" xfId="61" applyNumberFormat="1" applyFont="1" applyFill="1" applyBorder="1" applyAlignment="1">
      <alignment horizontal="right" wrapText="1"/>
    </xf>
    <xf numFmtId="166" fontId="3" fillId="0" borderId="0" xfId="36" applyNumberFormat="1"/>
    <xf numFmtId="166" fontId="44" fillId="24" borderId="21" xfId="36" applyNumberFormat="1" applyFont="1" applyFill="1" applyBorder="1" applyAlignment="1">
      <alignment horizontal="center"/>
    </xf>
    <xf numFmtId="166" fontId="44" fillId="24" borderId="21" xfId="36" applyNumberFormat="1" applyFont="1" applyFill="1" applyBorder="1" applyAlignment="1">
      <alignment horizontal="left"/>
    </xf>
    <xf numFmtId="0" fontId="44" fillId="24" borderId="21" xfId="0" applyFont="1" applyFill="1" applyBorder="1"/>
    <xf numFmtId="0" fontId="44" fillId="24" borderId="14" xfId="0" applyFont="1" applyFill="1" applyBorder="1"/>
    <xf numFmtId="166" fontId="29" fillId="0" borderId="27" xfId="36" applyNumberFormat="1" applyFont="1" applyBorder="1" applyAlignment="1">
      <alignment wrapText="1"/>
    </xf>
    <xf numFmtId="0" fontId="0" fillId="0" borderId="27" xfId="0" applyBorder="1"/>
    <xf numFmtId="0" fontId="0" fillId="0" borderId="18" xfId="0" applyBorder="1"/>
    <xf numFmtId="0" fontId="3" fillId="0" borderId="27" xfId="0" applyFont="1" applyBorder="1"/>
    <xf numFmtId="166" fontId="43" fillId="24" borderId="27" xfId="36" applyNumberFormat="1" applyFont="1" applyFill="1" applyBorder="1" applyAlignment="1">
      <alignment wrapText="1"/>
    </xf>
    <xf numFmtId="0" fontId="43" fillId="24" borderId="27" xfId="0" applyFont="1" applyFill="1" applyBorder="1"/>
    <xf numFmtId="0" fontId="43" fillId="24" borderId="18" xfId="0" applyFont="1" applyFill="1" applyBorder="1"/>
    <xf numFmtId="166" fontId="7" fillId="25" borderId="27" xfId="36" applyNumberFormat="1" applyFont="1" applyFill="1" applyBorder="1"/>
    <xf numFmtId="10" fontId="7" fillId="25" borderId="27" xfId="61" applyNumberFormat="1" applyFont="1" applyFill="1" applyBorder="1"/>
    <xf numFmtId="166" fontId="7" fillId="25" borderId="18" xfId="0" applyNumberFormat="1" applyFont="1" applyFill="1" applyBorder="1"/>
    <xf numFmtId="166" fontId="7" fillId="25" borderId="22" xfId="36" applyNumberFormat="1" applyFont="1" applyFill="1" applyBorder="1"/>
    <xf numFmtId="165" fontId="7" fillId="25" borderId="22" xfId="61" applyNumberFormat="1" applyFont="1" applyFill="1" applyBorder="1"/>
    <xf numFmtId="165" fontId="7" fillId="25" borderId="23" xfId="61" applyNumberFormat="1" applyFont="1" applyFill="1" applyBorder="1"/>
    <xf numFmtId="166" fontId="11" fillId="0" borderId="0" xfId="36" applyNumberFormat="1" applyFont="1" applyAlignment="1">
      <alignment wrapText="1"/>
    </xf>
    <xf numFmtId="166" fontId="11" fillId="0" borderId="0" xfId="36" applyNumberFormat="1" applyFont="1" applyAlignment="1">
      <alignment horizontal="right" wrapText="1"/>
    </xf>
    <xf numFmtId="166" fontId="3" fillId="0" borderId="22" xfId="36" applyNumberFormat="1" applyBorder="1"/>
    <xf numFmtId="165" fontId="11" fillId="0" borderId="22" xfId="61" applyNumberFormat="1" applyFont="1" applyBorder="1" applyAlignment="1">
      <alignment horizontal="right" wrapText="1"/>
    </xf>
    <xf numFmtId="166" fontId="43" fillId="24" borderId="17" xfId="36" applyNumberFormat="1" applyFont="1" applyFill="1" applyBorder="1"/>
    <xf numFmtId="165" fontId="43" fillId="24" borderId="17" xfId="61" applyNumberFormat="1" applyFont="1" applyFill="1" applyBorder="1" applyAlignment="1">
      <alignment horizontal="right" wrapText="1"/>
    </xf>
    <xf numFmtId="167" fontId="0" fillId="0" borderId="0" xfId="0" applyNumberFormat="1"/>
    <xf numFmtId="166" fontId="7" fillId="0" borderId="0" xfId="36" applyNumberFormat="1" applyFont="1"/>
    <xf numFmtId="166" fontId="7" fillId="0" borderId="0" xfId="0" applyNumberFormat="1" applyFont="1"/>
    <xf numFmtId="0" fontId="0" fillId="0" borderId="0" xfId="0" applyAlignment="1">
      <alignment horizontal="center" vertical="center"/>
    </xf>
    <xf numFmtId="166" fontId="43" fillId="24" borderId="17" xfId="36" applyNumberFormat="1" applyFont="1" applyFill="1" applyBorder="1" applyAlignment="1">
      <alignment horizontal="left"/>
    </xf>
    <xf numFmtId="0" fontId="9" fillId="0" borderId="0" xfId="0" applyFont="1" applyAlignment="1">
      <alignment wrapText="1" shrinkToFit="1"/>
    </xf>
    <xf numFmtId="0" fontId="0" fillId="0" borderId="17" xfId="0" applyBorder="1"/>
    <xf numFmtId="0" fontId="3" fillId="0" borderId="21" xfId="0" applyFont="1" applyBorder="1"/>
    <xf numFmtId="165" fontId="3" fillId="0" borderId="0" xfId="61" applyNumberFormat="1" applyFont="1" applyBorder="1"/>
    <xf numFmtId="0" fontId="3" fillId="0" borderId="28" xfId="0" applyFont="1" applyBorder="1"/>
    <xf numFmtId="0" fontId="0" fillId="0" borderId="28" xfId="0" applyBorder="1"/>
    <xf numFmtId="165" fontId="3" fillId="0" borderId="0" xfId="61" applyNumberFormat="1" applyFont="1"/>
    <xf numFmtId="0" fontId="3" fillId="26" borderId="28" xfId="0" applyFont="1" applyFill="1" applyBorder="1"/>
    <xf numFmtId="0" fontId="0" fillId="26" borderId="28" xfId="0" applyFill="1" applyBorder="1"/>
    <xf numFmtId="0" fontId="7" fillId="25" borderId="28" xfId="0" applyFont="1" applyFill="1" applyBorder="1"/>
    <xf numFmtId="0" fontId="0" fillId="25" borderId="28" xfId="0" applyFill="1" applyBorder="1"/>
    <xf numFmtId="165" fontId="0" fillId="26" borderId="28" xfId="61" applyNumberFormat="1" applyFont="1" applyFill="1" applyBorder="1" applyAlignment="1">
      <alignment shrinkToFit="1"/>
    </xf>
    <xf numFmtId="165" fontId="0" fillId="0" borderId="0" xfId="61" applyNumberFormat="1" applyFont="1" applyAlignment="1">
      <alignment shrinkToFit="1"/>
    </xf>
    <xf numFmtId="165" fontId="10" fillId="0" borderId="0" xfId="61" applyNumberFormat="1" applyFont="1" applyAlignment="1">
      <alignment shrinkToFit="1"/>
    </xf>
    <xf numFmtId="0" fontId="43" fillId="24" borderId="28" xfId="0" applyFont="1" applyFill="1" applyBorder="1" applyAlignment="1">
      <alignment horizontal="center" vertical="center" wrapText="1"/>
    </xf>
    <xf numFmtId="166" fontId="11" fillId="0" borderId="28" xfId="36" applyNumberFormat="1" applyFont="1" applyBorder="1" applyAlignment="1">
      <alignment vertical="center" wrapText="1"/>
    </xf>
    <xf numFmtId="166" fontId="3" fillId="0" borderId="28" xfId="36" applyNumberFormat="1" applyBorder="1" applyAlignment="1">
      <alignment vertical="center"/>
    </xf>
    <xf numFmtId="165" fontId="11" fillId="0" borderId="28" xfId="61" applyNumberFormat="1" applyFont="1" applyBorder="1" applyAlignment="1">
      <alignment horizontal="center" vertical="center" wrapText="1"/>
    </xf>
    <xf numFmtId="166" fontId="11" fillId="0" borderId="0" xfId="36" applyNumberFormat="1" applyFont="1" applyBorder="1" applyAlignment="1">
      <alignment wrapText="1"/>
    </xf>
    <xf numFmtId="166" fontId="3" fillId="0" borderId="0" xfId="36" applyNumberFormat="1" applyBorder="1"/>
    <xf numFmtId="165" fontId="11" fillId="0" borderId="0" xfId="61" applyNumberFormat="1" applyFont="1" applyBorder="1" applyAlignment="1">
      <alignment horizontal="right" wrapText="1"/>
    </xf>
    <xf numFmtId="0" fontId="0" fillId="0" borderId="10" xfId="0" applyBorder="1"/>
    <xf numFmtId="0" fontId="0" fillId="0" borderId="12" xfId="0" applyBorder="1"/>
    <xf numFmtId="0" fontId="32" fillId="0" borderId="0" xfId="57" applyFont="1" applyAlignment="1">
      <alignment vertical="center" wrapText="1"/>
    </xf>
    <xf numFmtId="0" fontId="47" fillId="24" borderId="28" xfId="54" applyFont="1" applyFill="1" applyBorder="1" applyAlignment="1">
      <alignment horizontal="center" vertical="center"/>
    </xf>
    <xf numFmtId="0" fontId="32" fillId="0" borderId="0" xfId="57" applyFont="1" applyAlignment="1">
      <alignment horizontal="center" vertical="center" wrapText="1"/>
    </xf>
    <xf numFmtId="10" fontId="32" fillId="0" borderId="28" xfId="62" applyNumberFormat="1" applyFont="1" applyBorder="1" applyAlignment="1">
      <alignment vertical="center"/>
    </xf>
    <xf numFmtId="0" fontId="48" fillId="24" borderId="28" xfId="54" applyFont="1" applyFill="1" applyBorder="1" applyAlignment="1">
      <alignment horizontal="center" vertical="center"/>
    </xf>
    <xf numFmtId="10" fontId="32" fillId="27" borderId="28" xfId="62" applyNumberFormat="1" applyFont="1" applyFill="1" applyBorder="1" applyAlignment="1">
      <alignment vertical="center"/>
    </xf>
    <xf numFmtId="0" fontId="32" fillId="0" borderId="28" xfId="56" applyFont="1" applyBorder="1"/>
    <xf numFmtId="165" fontId="32" fillId="0" borderId="28" xfId="62" applyNumberFormat="1" applyFont="1" applyBorder="1"/>
    <xf numFmtId="165" fontId="32" fillId="0" borderId="29" xfId="62" applyNumberFormat="1" applyFont="1" applyBorder="1"/>
    <xf numFmtId="165" fontId="32" fillId="0" borderId="30" xfId="62" applyNumberFormat="1" applyFont="1" applyBorder="1"/>
    <xf numFmtId="165" fontId="32" fillId="27" borderId="28" xfId="62" applyNumberFormat="1" applyFont="1" applyFill="1" applyBorder="1"/>
    <xf numFmtId="165" fontId="32" fillId="0" borderId="31" xfId="62" applyNumberFormat="1" applyFont="1" applyBorder="1"/>
    <xf numFmtId="165" fontId="32" fillId="0" borderId="32" xfId="62" applyNumberFormat="1" applyFont="1" applyBorder="1"/>
    <xf numFmtId="0" fontId="32" fillId="27" borderId="28" xfId="56" applyFont="1" applyFill="1" applyBorder="1"/>
    <xf numFmtId="3" fontId="32" fillId="27" borderId="28" xfId="56" applyNumberFormat="1" applyFont="1" applyFill="1" applyBorder="1"/>
    <xf numFmtId="165" fontId="32" fillId="0" borderId="33" xfId="61" applyNumberFormat="1" applyFont="1" applyBorder="1"/>
    <xf numFmtId="165" fontId="32" fillId="0" borderId="34" xfId="61" applyNumberFormat="1" applyFont="1" applyBorder="1"/>
    <xf numFmtId="0" fontId="36" fillId="25" borderId="28" xfId="56" applyFont="1" applyFill="1" applyBorder="1"/>
    <xf numFmtId="0" fontId="32" fillId="25" borderId="28" xfId="56" applyFont="1" applyFill="1" applyBorder="1"/>
    <xf numFmtId="165" fontId="41" fillId="25" borderId="28" xfId="62" applyNumberFormat="1" applyFont="1" applyFill="1" applyBorder="1"/>
    <xf numFmtId="3" fontId="38" fillId="25" borderId="28" xfId="56" applyNumberFormat="1" applyFont="1" applyFill="1" applyBorder="1"/>
    <xf numFmtId="165" fontId="38" fillId="25" borderId="28" xfId="62" applyNumberFormat="1" applyFont="1" applyFill="1" applyBorder="1"/>
    <xf numFmtId="165" fontId="36" fillId="25" borderId="28" xfId="62" applyNumberFormat="1" applyFont="1" applyFill="1" applyBorder="1"/>
    <xf numFmtId="9" fontId="47" fillId="24" borderId="28" xfId="62" applyFont="1" applyFill="1" applyBorder="1" applyAlignment="1">
      <alignment vertical="center"/>
    </xf>
    <xf numFmtId="0" fontId="32" fillId="0" borderId="0" xfId="0" applyFont="1"/>
    <xf numFmtId="0" fontId="35" fillId="0" borderId="0" xfId="55" applyFont="1" applyAlignment="1">
      <alignment vertical="center"/>
    </xf>
    <xf numFmtId="0" fontId="47" fillId="24" borderId="28" xfId="56" applyFont="1" applyFill="1" applyBorder="1"/>
    <xf numFmtId="165" fontId="47" fillId="24" borderId="28" xfId="62" applyNumberFormat="1" applyFont="1" applyFill="1" applyBorder="1"/>
    <xf numFmtId="9" fontId="47" fillId="24" borderId="28" xfId="62" applyFont="1" applyFill="1" applyBorder="1"/>
    <xf numFmtId="0" fontId="39" fillId="0" borderId="0" xfId="57" applyFont="1"/>
    <xf numFmtId="0" fontId="44" fillId="24" borderId="28" xfId="0" applyFont="1" applyFill="1" applyBorder="1"/>
    <xf numFmtId="166" fontId="44" fillId="24" borderId="28" xfId="36" applyNumberFormat="1" applyFont="1" applyFill="1" applyBorder="1" applyAlignment="1">
      <alignment horizontal="left"/>
    </xf>
    <xf numFmtId="0" fontId="10" fillId="0" borderId="0" xfId="0" applyFont="1"/>
    <xf numFmtId="0" fontId="43" fillId="24" borderId="28" xfId="0" applyFont="1" applyFill="1" applyBorder="1"/>
    <xf numFmtId="165" fontId="3" fillId="26" borderId="28" xfId="61" applyNumberFormat="1" applyFill="1" applyBorder="1"/>
    <xf numFmtId="165" fontId="3" fillId="26" borderId="28" xfId="61" applyNumberFormat="1" applyFill="1" applyBorder="1" applyAlignment="1">
      <alignment shrinkToFit="1"/>
    </xf>
    <xf numFmtId="165" fontId="3" fillId="0" borderId="0" xfId="61" applyNumberFormat="1" applyAlignment="1">
      <alignment shrinkToFit="1"/>
    </xf>
    <xf numFmtId="166" fontId="11" fillId="0" borderId="28" xfId="36" applyNumberFormat="1" applyFont="1" applyBorder="1" applyAlignment="1">
      <alignment wrapText="1"/>
    </xf>
    <xf numFmtId="0" fontId="0" fillId="0" borderId="13" xfId="0" applyBorder="1"/>
    <xf numFmtId="0" fontId="3" fillId="0" borderId="13" xfId="0" applyFont="1" applyBorder="1"/>
    <xf numFmtId="0" fontId="11" fillId="0" borderId="13" xfId="0" applyFont="1" applyBorder="1"/>
    <xf numFmtId="0" fontId="50" fillId="0" borderId="13" xfId="0" applyFont="1" applyBorder="1"/>
    <xf numFmtId="9" fontId="0" fillId="0" borderId="0" xfId="0" applyNumberFormat="1"/>
    <xf numFmtId="0" fontId="4" fillId="0" borderId="0" xfId="56" applyAlignment="1">
      <alignment vertical="center" wrapText="1"/>
    </xf>
    <xf numFmtId="0" fontId="4" fillId="0" borderId="0" xfId="56" applyAlignment="1">
      <alignment horizontal="center" vertical="center" wrapText="1"/>
    </xf>
    <xf numFmtId="0" fontId="4" fillId="0" borderId="0" xfId="56" applyAlignment="1">
      <alignment horizontal="center" vertical="center"/>
    </xf>
    <xf numFmtId="165" fontId="32" fillId="0" borderId="28" xfId="62" applyNumberFormat="1" applyFont="1" applyBorder="1" applyAlignment="1">
      <alignment vertical="center"/>
    </xf>
    <xf numFmtId="165" fontId="32" fillId="27" borderId="28" xfId="62" applyNumberFormat="1" applyFont="1" applyFill="1" applyBorder="1" applyAlignment="1">
      <alignment vertical="center"/>
    </xf>
    <xf numFmtId="0" fontId="3" fillId="0" borderId="0" xfId="54" applyFont="1"/>
    <xf numFmtId="0" fontId="31" fillId="0" borderId="0" xfId="56" applyFont="1"/>
    <xf numFmtId="166" fontId="44" fillId="24" borderId="28" xfId="36" applyNumberFormat="1" applyFont="1" applyFill="1" applyBorder="1" applyAlignment="1">
      <alignment horizontal="center"/>
    </xf>
    <xf numFmtId="166" fontId="43" fillId="24" borderId="28" xfId="36" applyNumberFormat="1" applyFont="1" applyFill="1" applyBorder="1" applyAlignment="1">
      <alignment wrapText="1"/>
    </xf>
    <xf numFmtId="166" fontId="3" fillId="25" borderId="28" xfId="36" applyNumberFormat="1" applyFill="1" applyBorder="1"/>
    <xf numFmtId="10" fontId="3" fillId="25" borderId="28" xfId="61" applyNumberFormat="1" applyFont="1" applyFill="1" applyBorder="1"/>
    <xf numFmtId="166" fontId="3" fillId="25" borderId="28" xfId="0" applyNumberFormat="1" applyFont="1" applyFill="1" applyBorder="1"/>
    <xf numFmtId="165" fontId="3" fillId="25" borderId="28" xfId="61" applyNumberFormat="1" applyFont="1" applyFill="1" applyBorder="1"/>
    <xf numFmtId="166" fontId="3" fillId="0" borderId="28" xfId="36" applyNumberFormat="1" applyBorder="1"/>
    <xf numFmtId="165" fontId="11" fillId="0" borderId="28" xfId="61" applyNumberFormat="1" applyFont="1" applyBorder="1" applyAlignment="1">
      <alignment horizontal="right" wrapText="1"/>
    </xf>
    <xf numFmtId="166" fontId="44" fillId="24" borderId="28" xfId="36" applyNumberFormat="1" applyFont="1" applyFill="1" applyBorder="1"/>
    <xf numFmtId="165" fontId="44" fillId="24" borderId="28" xfId="61" applyNumberFormat="1" applyFont="1" applyFill="1" applyBorder="1" applyAlignment="1">
      <alignment horizontal="right" wrapText="1"/>
    </xf>
    <xf numFmtId="0" fontId="45" fillId="24" borderId="28" xfId="0" applyFont="1" applyFill="1" applyBorder="1"/>
    <xf numFmtId="0" fontId="51" fillId="25" borderId="28" xfId="0" applyFont="1" applyFill="1" applyBorder="1"/>
    <xf numFmtId="0" fontId="9" fillId="0" borderId="28" xfId="0" applyFont="1" applyBorder="1"/>
    <xf numFmtId="0" fontId="46" fillId="24" borderId="28" xfId="0" applyFont="1" applyFill="1" applyBorder="1"/>
    <xf numFmtId="0" fontId="9" fillId="26" borderId="28" xfId="0" applyFont="1" applyFill="1" applyBorder="1"/>
    <xf numFmtId="165" fontId="9" fillId="26" borderId="28" xfId="61" applyNumberFormat="1" applyFont="1" applyFill="1" applyBorder="1"/>
    <xf numFmtId="0" fontId="9" fillId="25" borderId="28" xfId="0" applyFont="1" applyFill="1" applyBorder="1"/>
    <xf numFmtId="166" fontId="11" fillId="0" borderId="35" xfId="36" applyNumberFormat="1" applyFont="1" applyBorder="1" applyAlignment="1">
      <alignment wrapText="1"/>
    </xf>
    <xf numFmtId="168" fontId="3" fillId="0" borderId="35" xfId="36" applyNumberFormat="1" applyBorder="1"/>
    <xf numFmtId="165" fontId="11" fillId="0" borderId="35" xfId="61" applyNumberFormat="1" applyFont="1" applyBorder="1" applyAlignment="1">
      <alignment horizontal="right" wrapText="1"/>
    </xf>
    <xf numFmtId="166" fontId="11" fillId="0" borderId="36" xfId="36" applyNumberFormat="1" applyFont="1" applyBorder="1" applyAlignment="1">
      <alignment wrapText="1"/>
    </xf>
    <xf numFmtId="168" fontId="3" fillId="0" borderId="36" xfId="36" applyNumberFormat="1" applyBorder="1"/>
    <xf numFmtId="165" fontId="11" fillId="0" borderId="36" xfId="61" applyNumberFormat="1" applyFont="1" applyBorder="1" applyAlignment="1">
      <alignment horizontal="right" wrapText="1"/>
    </xf>
    <xf numFmtId="168" fontId="44" fillId="24" borderId="28" xfId="36" applyNumberFormat="1" applyFont="1" applyFill="1" applyBorder="1"/>
    <xf numFmtId="166" fontId="11" fillId="0" borderId="35" xfId="36" applyNumberFormat="1" applyFont="1" applyBorder="1" applyAlignment="1">
      <alignment horizontal="left" wrapText="1"/>
    </xf>
    <xf numFmtId="166" fontId="11" fillId="0" borderId="36" xfId="36" applyNumberFormat="1" applyFont="1" applyBorder="1" applyAlignment="1">
      <alignment horizontal="left" wrapText="1"/>
    </xf>
    <xf numFmtId="0" fontId="0" fillId="0" borderId="0" xfId="0" applyAlignment="1">
      <alignment horizontal="center"/>
    </xf>
    <xf numFmtId="0" fontId="36" fillId="25" borderId="37" xfId="56" applyFont="1" applyFill="1" applyBorder="1"/>
    <xf numFmtId="0" fontId="36" fillId="25" borderId="38" xfId="56" applyFont="1" applyFill="1" applyBorder="1"/>
    <xf numFmtId="0" fontId="9" fillId="0" borderId="28" xfId="56" applyFont="1" applyBorder="1"/>
    <xf numFmtId="0" fontId="5" fillId="25" borderId="0" xfId="44" quotePrefix="1" applyFill="1" applyAlignment="1" applyProtection="1"/>
    <xf numFmtId="0" fontId="0" fillId="25" borderId="0" xfId="0" applyFill="1" applyAlignment="1">
      <alignment vertical="center"/>
    </xf>
    <xf numFmtId="0" fontId="0" fillId="25" borderId="0" xfId="0" applyFill="1"/>
    <xf numFmtId="0" fontId="7" fillId="25" borderId="0" xfId="0" applyFont="1" applyFill="1" applyAlignment="1">
      <alignment vertical="center"/>
    </xf>
    <xf numFmtId="0" fontId="3" fillId="25" borderId="0" xfId="0" applyFont="1" applyFill="1"/>
    <xf numFmtId="0" fontId="3" fillId="25" borderId="0" xfId="0" applyFont="1" applyFill="1" applyAlignment="1">
      <alignment vertical="center"/>
    </xf>
    <xf numFmtId="0" fontId="3" fillId="25" borderId="0" xfId="0" applyFont="1" applyFill="1" applyAlignment="1">
      <alignment horizontal="left" vertical="center"/>
    </xf>
    <xf numFmtId="0" fontId="33" fillId="25" borderId="0" xfId="0" applyFont="1" applyFill="1"/>
    <xf numFmtId="0" fontId="5" fillId="25" borderId="0" xfId="44" applyFill="1" applyAlignment="1" applyProtection="1"/>
    <xf numFmtId="0" fontId="42" fillId="25" borderId="0" xfId="0" applyFont="1" applyFill="1"/>
    <xf numFmtId="0" fontId="5" fillId="25" borderId="0" xfId="44" applyFill="1" applyBorder="1" applyAlignment="1" applyProtection="1">
      <alignment vertical="center"/>
    </xf>
    <xf numFmtId="0" fontId="32" fillId="0" borderId="28" xfId="73" applyFont="1" applyBorder="1" applyAlignment="1">
      <alignment horizontal="center" vertical="center"/>
    </xf>
    <xf numFmtId="0" fontId="32" fillId="0" borderId="28" xfId="73" applyFont="1" applyBorder="1" applyAlignment="1">
      <alignment vertical="center"/>
    </xf>
    <xf numFmtId="3" fontId="32" fillId="0" borderId="28" xfId="73" applyNumberFormat="1" applyFont="1" applyBorder="1" applyAlignment="1">
      <alignment vertical="center"/>
    </xf>
    <xf numFmtId="0" fontId="32" fillId="27" borderId="28" xfId="73" applyFont="1" applyFill="1" applyBorder="1" applyAlignment="1">
      <alignment horizontal="center" vertical="center"/>
    </xf>
    <xf numFmtId="0" fontId="32" fillId="27" borderId="28" xfId="73" applyFont="1" applyFill="1" applyBorder="1" applyAlignment="1">
      <alignment vertical="center"/>
    </xf>
    <xf numFmtId="3" fontId="32" fillId="27" borderId="28" xfId="73" applyNumberFormat="1" applyFont="1" applyFill="1" applyBorder="1" applyAlignment="1">
      <alignment vertical="center"/>
    </xf>
    <xf numFmtId="3" fontId="47" fillId="24" borderId="28" xfId="73" applyNumberFormat="1" applyFont="1" applyFill="1" applyBorder="1" applyAlignment="1">
      <alignment vertical="center"/>
    </xf>
    <xf numFmtId="165" fontId="47" fillId="24" borderId="28" xfId="73" applyNumberFormat="1" applyFont="1" applyFill="1" applyBorder="1" applyAlignment="1">
      <alignment vertical="center"/>
    </xf>
    <xf numFmtId="0" fontId="32" fillId="0" borderId="28" xfId="73" applyFont="1" applyBorder="1"/>
    <xf numFmtId="0" fontId="32" fillId="27" borderId="28" xfId="73" applyFont="1" applyFill="1" applyBorder="1"/>
    <xf numFmtId="3" fontId="41" fillId="25" borderId="28" xfId="73" applyNumberFormat="1" applyFont="1" applyFill="1" applyBorder="1"/>
    <xf numFmtId="165" fontId="41" fillId="25" borderId="28" xfId="73" applyNumberFormat="1" applyFont="1" applyFill="1" applyBorder="1"/>
    <xf numFmtId="3" fontId="47" fillId="24" borderId="28" xfId="73" applyNumberFormat="1" applyFont="1" applyFill="1" applyBorder="1"/>
    <xf numFmtId="165" fontId="47" fillId="24" borderId="28" xfId="73" applyNumberFormat="1" applyFont="1" applyFill="1" applyBorder="1"/>
    <xf numFmtId="3" fontId="2" fillId="0" borderId="28" xfId="0" applyNumberFormat="1" applyFont="1" applyBorder="1" applyAlignment="1">
      <alignment horizontal="right"/>
    </xf>
    <xf numFmtId="3" fontId="2" fillId="27" borderId="28" xfId="0" applyNumberFormat="1" applyFont="1" applyFill="1" applyBorder="1" applyAlignment="1">
      <alignment horizontal="right"/>
    </xf>
    <xf numFmtId="0" fontId="2" fillId="0" borderId="28" xfId="0" applyFont="1" applyBorder="1"/>
    <xf numFmtId="0" fontId="2" fillId="27" borderId="28" xfId="0" applyFont="1" applyFill="1" applyBorder="1"/>
    <xf numFmtId="3" fontId="1" fillId="0" borderId="28" xfId="0" applyNumberFormat="1" applyFont="1" applyBorder="1" applyAlignment="1">
      <alignment horizontal="right"/>
    </xf>
    <xf numFmtId="3" fontId="1" fillId="27" borderId="28" xfId="0" applyNumberFormat="1" applyFont="1" applyFill="1" applyBorder="1" applyAlignment="1">
      <alignment horizontal="right"/>
    </xf>
    <xf numFmtId="165" fontId="53" fillId="24" borderId="28" xfId="73" applyNumberFormat="1" applyFont="1" applyFill="1" applyBorder="1" applyAlignment="1">
      <alignment vertical="center"/>
    </xf>
    <xf numFmtId="0" fontId="52" fillId="25" borderId="0" xfId="73" applyFont="1" applyFill="1" applyAlignment="1">
      <alignment horizontal="center" vertical="center"/>
    </xf>
    <xf numFmtId="0" fontId="7" fillId="25" borderId="0" xfId="0" applyFont="1" applyFill="1" applyAlignment="1">
      <alignment horizontal="center"/>
    </xf>
    <xf numFmtId="166" fontId="3" fillId="0" borderId="0" xfId="36" applyNumberFormat="1" applyAlignment="1">
      <alignment horizontal="center" vertical="center"/>
    </xf>
    <xf numFmtId="166" fontId="3" fillId="0" borderId="0" xfId="36" applyNumberFormat="1" applyFont="1" applyAlignment="1">
      <alignment horizontal="center" vertical="center"/>
    </xf>
    <xf numFmtId="166" fontId="43" fillId="24" borderId="17" xfId="36" applyNumberFormat="1" applyFont="1" applyFill="1" applyBorder="1" applyAlignment="1">
      <alignment horizontal="center" vertical="center"/>
    </xf>
    <xf numFmtId="165" fontId="45" fillId="24" borderId="17" xfId="61" applyNumberFormat="1" applyFont="1" applyFill="1" applyBorder="1" applyAlignment="1">
      <alignment horizontal="center" vertical="center" shrinkToFit="1"/>
    </xf>
    <xf numFmtId="166" fontId="44" fillId="24" borderId="17" xfId="36" applyNumberFormat="1" applyFont="1" applyFill="1" applyBorder="1" applyAlignment="1">
      <alignment horizontal="center" vertical="center" wrapText="1"/>
    </xf>
    <xf numFmtId="165" fontId="45" fillId="24" borderId="17" xfId="61" applyNumberFormat="1" applyFont="1" applyFill="1" applyBorder="1" applyAlignment="1">
      <alignment horizontal="center" vertical="center" wrapText="1" shrinkToFit="1"/>
    </xf>
    <xf numFmtId="165" fontId="46" fillId="24" borderId="17" xfId="61" applyNumberFormat="1" applyFont="1" applyFill="1" applyBorder="1" applyAlignment="1">
      <alignment horizontal="center" vertical="center" shrinkToFit="1"/>
    </xf>
    <xf numFmtId="166" fontId="43" fillId="24" borderId="17" xfId="36" applyNumberFormat="1" applyFont="1" applyFill="1" applyBorder="1" applyAlignment="1">
      <alignment horizontal="center" vertical="center" wrapText="1"/>
    </xf>
    <xf numFmtId="165" fontId="46" fillId="24" borderId="17" xfId="61" applyNumberFormat="1" applyFont="1" applyFill="1" applyBorder="1" applyAlignment="1">
      <alignment horizontal="center" vertical="center" wrapText="1" shrinkToFi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66" fontId="43" fillId="24" borderId="28" xfId="36" applyNumberFormat="1" applyFont="1" applyFill="1" applyBorder="1" applyAlignment="1">
      <alignment horizontal="center" vertical="center"/>
    </xf>
    <xf numFmtId="165" fontId="46" fillId="24" borderId="28" xfId="61" applyNumberFormat="1" applyFont="1" applyFill="1" applyBorder="1" applyAlignment="1">
      <alignment horizontal="center" vertical="center" shrinkToFit="1"/>
    </xf>
    <xf numFmtId="166" fontId="43" fillId="24" borderId="28" xfId="36" applyNumberFormat="1" applyFont="1" applyFill="1" applyBorder="1" applyAlignment="1">
      <alignment horizontal="center" vertical="center" wrapText="1"/>
    </xf>
    <xf numFmtId="165" fontId="46" fillId="24" borderId="28" xfId="61" applyNumberFormat="1" applyFont="1" applyFill="1" applyBorder="1" applyAlignment="1">
      <alignment horizontal="center" vertical="center" wrapText="1" shrinkToFit="1"/>
    </xf>
    <xf numFmtId="0" fontId="47" fillId="24" borderId="28" xfId="56" applyFont="1" applyFill="1" applyBorder="1" applyAlignment="1">
      <alignment horizontal="center"/>
    </xf>
    <xf numFmtId="0" fontId="37" fillId="0" borderId="0" xfId="57" applyFont="1" applyAlignment="1">
      <alignment horizontal="left" wrapText="1"/>
    </xf>
    <xf numFmtId="0" fontId="47" fillId="24" borderId="28" xfId="54" applyFont="1" applyFill="1" applyBorder="1" applyAlignment="1">
      <alignment horizontal="center" vertical="center"/>
    </xf>
    <xf numFmtId="0" fontId="38" fillId="25" borderId="28" xfId="56" applyFont="1" applyFill="1" applyBorder="1" applyAlignment="1">
      <alignment horizontal="center"/>
    </xf>
    <xf numFmtId="0" fontId="49" fillId="24" borderId="28" xfId="56" applyFont="1" applyFill="1" applyBorder="1" applyAlignment="1">
      <alignment horizontal="center"/>
    </xf>
    <xf numFmtId="0" fontId="37" fillId="0" borderId="0" xfId="57" applyFont="1" applyAlignment="1">
      <alignment horizontal="left"/>
    </xf>
    <xf numFmtId="0" fontId="48" fillId="24" borderId="28" xfId="54" applyFont="1" applyFill="1" applyBorder="1" applyAlignment="1">
      <alignment horizontal="center" vertical="center" wrapText="1"/>
    </xf>
    <xf numFmtId="0" fontId="48" fillId="24" borderId="28" xfId="54" applyFont="1" applyFill="1" applyBorder="1" applyAlignment="1">
      <alignment horizontal="center" vertical="center"/>
    </xf>
    <xf numFmtId="0" fontId="35" fillId="0" borderId="0" xfId="55" applyFont="1" applyAlignment="1">
      <alignment horizontal="center" vertical="center"/>
    </xf>
    <xf numFmtId="0" fontId="35" fillId="0" borderId="0" xfId="54" applyFont="1" applyAlignment="1">
      <alignment horizontal="center" vertical="center"/>
    </xf>
    <xf numFmtId="0" fontId="47" fillId="24" borderId="28" xfId="54" applyFont="1" applyFill="1" applyBorder="1" applyAlignment="1">
      <alignment horizontal="center" vertical="center" wrapText="1"/>
    </xf>
    <xf numFmtId="0" fontId="37" fillId="0" borderId="11" xfId="57" applyFont="1" applyBorder="1" applyAlignment="1">
      <alignment horizontal="left"/>
    </xf>
    <xf numFmtId="165" fontId="45" fillId="24" borderId="28" xfId="61" applyNumberFormat="1" applyFont="1" applyFill="1" applyBorder="1" applyAlignment="1">
      <alignment horizontal="center" vertical="center" shrinkToFit="1"/>
    </xf>
    <xf numFmtId="166" fontId="44" fillId="24" borderId="28" xfId="36" applyNumberFormat="1" applyFont="1" applyFill="1" applyBorder="1" applyAlignment="1">
      <alignment horizontal="center" vertical="center" wrapText="1"/>
    </xf>
    <xf numFmtId="165" fontId="45" fillId="24" borderId="28" xfId="61" applyNumberFormat="1" applyFont="1" applyFill="1" applyBorder="1" applyAlignment="1">
      <alignment horizontal="center" vertical="center" wrapText="1" shrinkToFit="1"/>
    </xf>
    <xf numFmtId="0" fontId="4" fillId="0" borderId="0" xfId="56" applyAlignment="1">
      <alignment horizontal="center" vertical="center" wrapText="1"/>
    </xf>
    <xf numFmtId="0" fontId="37" fillId="0" borderId="0" xfId="56" applyFont="1" applyAlignment="1">
      <alignment horizontal="left"/>
    </xf>
    <xf numFmtId="0" fontId="37" fillId="0" borderId="0" xfId="56" applyFont="1" applyAlignment="1">
      <alignment horizontal="left" vertical="top" wrapText="1"/>
    </xf>
    <xf numFmtId="0" fontId="9" fillId="0" borderId="0" xfId="56" applyFont="1" applyAlignment="1">
      <alignment horizontal="center" vertical="center" wrapText="1"/>
    </xf>
    <xf numFmtId="0" fontId="9" fillId="25" borderId="28" xfId="0" applyFont="1" applyFill="1" applyBorder="1" applyAlignment="1">
      <alignment horizontal="center"/>
    </xf>
    <xf numFmtId="0" fontId="9" fillId="0" borderId="0" xfId="0" applyFont="1" applyAlignment="1">
      <alignment horizontal="center" vertical="center"/>
    </xf>
    <xf numFmtId="0" fontId="45" fillId="25" borderId="28" xfId="0" applyFont="1" applyFill="1" applyBorder="1" applyAlignment="1">
      <alignment horizontal="center"/>
    </xf>
    <xf numFmtId="0" fontId="51" fillId="25" borderId="28" xfId="0" applyFont="1" applyFill="1" applyBorder="1" applyAlignment="1">
      <alignment horizontal="center"/>
    </xf>
    <xf numFmtId="0" fontId="9" fillId="0" borderId="0" xfId="0" applyFont="1" applyAlignment="1">
      <alignment horizontal="left" wrapText="1"/>
    </xf>
    <xf numFmtId="166" fontId="43" fillId="24" borderId="35" xfId="36" applyNumberFormat="1" applyFont="1" applyFill="1" applyBorder="1" applyAlignment="1">
      <alignment horizontal="center" vertical="center"/>
    </xf>
    <xf numFmtId="166" fontId="43" fillId="24" borderId="36" xfId="36" applyNumberFormat="1" applyFont="1" applyFill="1" applyBorder="1" applyAlignment="1">
      <alignment horizontal="center" vertical="center"/>
    </xf>
  </cellXfs>
  <cellStyles count="74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40% - Accent1" xfId="7" xr:uid="{00000000-0005-0000-0000-000006000000}"/>
    <cellStyle name="40% - Accent2" xfId="8" xr:uid="{00000000-0005-0000-0000-000007000000}"/>
    <cellStyle name="40% - Accent3" xfId="9" xr:uid="{00000000-0005-0000-0000-000008000000}"/>
    <cellStyle name="40% - Accent4" xfId="10" xr:uid="{00000000-0005-0000-0000-000009000000}"/>
    <cellStyle name="40% - Accent5" xfId="11" xr:uid="{00000000-0005-0000-0000-00000A000000}"/>
    <cellStyle name="40% - Accent6" xfId="12" xr:uid="{00000000-0005-0000-0000-00000B000000}"/>
    <cellStyle name="60% - Accent1" xfId="13" xr:uid="{00000000-0005-0000-0000-00000C000000}"/>
    <cellStyle name="60% - Accent2" xfId="14" xr:uid="{00000000-0005-0000-0000-00000D000000}"/>
    <cellStyle name="60% - Accent3" xfId="15" xr:uid="{00000000-0005-0000-0000-00000E000000}"/>
    <cellStyle name="60% - Accent4" xfId="16" xr:uid="{00000000-0005-0000-0000-00000F000000}"/>
    <cellStyle name="60% - Accent5" xfId="17" xr:uid="{00000000-0005-0000-0000-000010000000}"/>
    <cellStyle name="60% - Accent6" xfId="18" xr:uid="{00000000-0005-0000-0000-000011000000}"/>
    <cellStyle name="Accent1" xfId="19" xr:uid="{00000000-0005-0000-0000-000012000000}"/>
    <cellStyle name="Accent2" xfId="20" xr:uid="{00000000-0005-0000-0000-000013000000}"/>
    <cellStyle name="Accent3" xfId="21" xr:uid="{00000000-0005-0000-0000-000014000000}"/>
    <cellStyle name="Accent4" xfId="22" xr:uid="{00000000-0005-0000-0000-000015000000}"/>
    <cellStyle name="Accent5" xfId="23" xr:uid="{00000000-0005-0000-0000-000016000000}"/>
    <cellStyle name="Accent6" xfId="24" xr:uid="{00000000-0005-0000-0000-000017000000}"/>
    <cellStyle name="Akcent 1" xfId="25" builtinId="29" customBuiltin="1"/>
    <cellStyle name="Akcent 2" xfId="26" builtinId="33" customBuiltin="1"/>
    <cellStyle name="Akcent 3" xfId="27" builtinId="37" customBuiltin="1"/>
    <cellStyle name="Akcent 4" xfId="28" builtinId="41" customBuiltin="1"/>
    <cellStyle name="Akcent 5" xfId="29" builtinId="45" customBuiltin="1"/>
    <cellStyle name="Akcent 6" xfId="30" builtinId="49" customBuiltin="1"/>
    <cellStyle name="Bad" xfId="31" xr:uid="{00000000-0005-0000-0000-00001E000000}"/>
    <cellStyle name="Calculation" xfId="32" xr:uid="{00000000-0005-0000-0000-00001F000000}"/>
    <cellStyle name="Check Cell" xfId="33" xr:uid="{00000000-0005-0000-0000-000020000000}"/>
    <cellStyle name="Dane wejściowe" xfId="34" builtinId="20" customBuiltin="1"/>
    <cellStyle name="Dane wyjściowe" xfId="35" builtinId="21" customBuiltin="1"/>
    <cellStyle name="Dziesiętny" xfId="36" builtinId="3"/>
    <cellStyle name="Dziesiętny 2" xfId="37" xr:uid="{00000000-0005-0000-0000-000024000000}"/>
    <cellStyle name="Explanatory Text" xfId="38" xr:uid="{00000000-0005-0000-0000-000025000000}"/>
    <cellStyle name="Good" xfId="39" xr:uid="{00000000-0005-0000-0000-000026000000}"/>
    <cellStyle name="Heading 1" xfId="40" xr:uid="{00000000-0005-0000-0000-000027000000}"/>
    <cellStyle name="Heading 2" xfId="41" xr:uid="{00000000-0005-0000-0000-000028000000}"/>
    <cellStyle name="Heading 3" xfId="42" xr:uid="{00000000-0005-0000-0000-000029000000}"/>
    <cellStyle name="Heading 4" xfId="43" xr:uid="{00000000-0005-0000-0000-00002A000000}"/>
    <cellStyle name="Hiperłącze" xfId="44" builtinId="8"/>
    <cellStyle name="Input" xfId="45" xr:uid="{00000000-0005-0000-0000-00002C000000}"/>
    <cellStyle name="Komórka połączona" xfId="46" builtinId="24" customBuiltin="1"/>
    <cellStyle name="Komórka zaznaczona" xfId="47" builtinId="23" customBuiltin="1"/>
    <cellStyle name="Linked Cell" xfId="48" xr:uid="{00000000-0005-0000-0000-00002F000000}"/>
    <cellStyle name="Nagłówek 1" xfId="49" builtinId="16" customBuiltin="1"/>
    <cellStyle name="Nagłówek 2" xfId="50" builtinId="17" customBuiltin="1"/>
    <cellStyle name="Nagłówek 3" xfId="51" builtinId="18" customBuiltin="1"/>
    <cellStyle name="Nagłówek 4" xfId="52" builtinId="19" customBuiltin="1"/>
    <cellStyle name="Neutral" xfId="53" xr:uid="{00000000-0005-0000-0000-000034000000}"/>
    <cellStyle name="Normalny" xfId="0" builtinId="0"/>
    <cellStyle name="Normalny 2" xfId="54" xr:uid="{00000000-0005-0000-0000-000036000000}"/>
    <cellStyle name="Normalny 2 2" xfId="55" xr:uid="{00000000-0005-0000-0000-000037000000}"/>
    <cellStyle name="Normalny 2 3" xfId="73" xr:uid="{629798CF-38C9-4D30-A203-12A83EEDE9E2}"/>
    <cellStyle name="Normalny 3" xfId="56" xr:uid="{00000000-0005-0000-0000-000038000000}"/>
    <cellStyle name="Normalny 3 2" xfId="57" xr:uid="{00000000-0005-0000-0000-000039000000}"/>
    <cellStyle name="Note" xfId="58" xr:uid="{00000000-0005-0000-0000-00003A000000}"/>
    <cellStyle name="Obliczenia" xfId="59" builtinId="22" customBuiltin="1"/>
    <cellStyle name="Output" xfId="60" xr:uid="{00000000-0005-0000-0000-00003C000000}"/>
    <cellStyle name="Procentowy" xfId="61" builtinId="5"/>
    <cellStyle name="Procentowy 2" xfId="62" xr:uid="{00000000-0005-0000-0000-00003E000000}"/>
    <cellStyle name="Procentowy 2 2" xfId="63" xr:uid="{00000000-0005-0000-0000-00003F000000}"/>
    <cellStyle name="Procentowy 3" xfId="64" xr:uid="{00000000-0005-0000-0000-000040000000}"/>
    <cellStyle name="Suma" xfId="65" builtinId="25" customBuiltin="1"/>
    <cellStyle name="Tekst objaśnienia" xfId="66" builtinId="53" customBuiltin="1"/>
    <cellStyle name="Tekst ostrzeżenia" xfId="67" builtinId="11" customBuiltin="1"/>
    <cellStyle name="Title" xfId="68" xr:uid="{00000000-0005-0000-0000-000044000000}"/>
    <cellStyle name="Total" xfId="69" xr:uid="{00000000-0005-0000-0000-000045000000}"/>
    <cellStyle name="Tytuł" xfId="70" builtinId="15" customBuiltin="1"/>
    <cellStyle name="Uwaga" xfId="71" builtinId="10" customBuiltin="1"/>
    <cellStyle name="Warning Text" xfId="72" xr:uid="{00000000-0005-0000-0000-000048000000}"/>
  </cellStyles>
  <dxfs count="5"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colors>
    <mruColors>
      <color rgb="FF94CBEE"/>
      <color rgb="FF15448A"/>
      <color rgb="FFFFFF00"/>
      <color rgb="FF008FD4"/>
      <color rgb="FF979ACA"/>
      <color rgb="FF31ACE5"/>
      <color rgb="FF5D6AAB"/>
      <color rgb="FF87878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NEW and USED PTW</a:t>
            </a: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FIRST REGISTRATIONS IN POLAND, 2023-2024</a:t>
            </a:r>
          </a:p>
        </c:rich>
      </c:tx>
      <c:layout>
        <c:manualLayout>
          <c:xMode val="edge"/>
          <c:yMode val="edge"/>
          <c:x val="0.27912579109429503"/>
          <c:y val="3.870891138607673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60999576156804"/>
          <c:y val="0.22629744761942866"/>
          <c:w val="0.67728843935707883"/>
          <c:h val="0.6074298758071535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'R_PTW 2024vs2023'!$D$10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2024vs2023'!$C$2:$N$2</c:f>
              <c:strCache>
                <c:ptCount val="12"/>
                <c:pt idx="0">
                  <c:v> JAN </c:v>
                </c:pt>
                <c:pt idx="1">
                  <c:v> FEB 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'R_PTW 2024vs2023'!$C$46:$N$46</c:f>
              <c:numCache>
                <c:formatCode>General</c:formatCode>
                <c:ptCount val="12"/>
                <c:pt idx="0">
                  <c:v>5592</c:v>
                </c:pt>
                <c:pt idx="1">
                  <c:v>6653</c:v>
                </c:pt>
                <c:pt idx="2">
                  <c:v>11811</c:v>
                </c:pt>
                <c:pt idx="3">
                  <c:v>13142</c:v>
                </c:pt>
                <c:pt idx="4">
                  <c:v>14339</c:v>
                </c:pt>
                <c:pt idx="5">
                  <c:v>13778</c:v>
                </c:pt>
                <c:pt idx="6">
                  <c:v>12602</c:v>
                </c:pt>
                <c:pt idx="7">
                  <c:v>11523</c:v>
                </c:pt>
                <c:pt idx="8">
                  <c:v>9663</c:v>
                </c:pt>
                <c:pt idx="9">
                  <c:v>8072</c:v>
                </c:pt>
                <c:pt idx="10">
                  <c:v>5944</c:v>
                </c:pt>
                <c:pt idx="11">
                  <c:v>4628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2F-457A-B6D2-FFD8D662C6A9}"/>
            </c:ext>
          </c:extLst>
        </c:ser>
        <c:ser>
          <c:idx val="1"/>
          <c:order val="1"/>
          <c:tx>
            <c:strRef>
              <c:f>'R_PTW 2024vs2023'!$C$10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2024vs2023'!$C$2:$N$2</c:f>
              <c:strCache>
                <c:ptCount val="12"/>
                <c:pt idx="0">
                  <c:v> JAN </c:v>
                </c:pt>
                <c:pt idx="1">
                  <c:v> FEB 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'R_PTW 2024vs2023'!$C$5:$N$5</c:f>
              <c:numCache>
                <c:formatCode>General</c:formatCode>
                <c:ptCount val="12"/>
                <c:pt idx="0">
                  <c:v>6587</c:v>
                </c:pt>
                <c:pt idx="1">
                  <c:v>10314</c:v>
                </c:pt>
                <c:pt idx="2">
                  <c:v>15059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A2F-457A-B6D2-FFD8D662C6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93899151"/>
        <c:axId val="1"/>
      </c:barChart>
      <c:catAx>
        <c:axId val="199389915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993899151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8339775709854462"/>
          <c:y val="0.47494094488188976"/>
          <c:w val="0.10151503789299066"/>
          <c:h val="0.12389763779527563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First Registrations of new MC </a:t>
            </a:r>
            <a:r>
              <a:rPr lang="pl-PL" sz="1000" b="1" i="0" u="none" strike="noStrike" baseline="0">
                <a:effectLst/>
              </a:rPr>
              <a:t>JAN-MAR 2024</a:t>
            </a:r>
            <a:endParaRPr lang="pl-PL" sz="1100" b="1" i="0" u="none" strike="noStrike" baseline="0">
              <a:solidFill>
                <a:srgbClr val="000000"/>
              </a:solidFill>
              <a:latin typeface="Calibri"/>
              <a:cs typeface="Calibri"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Segmentation share</a:t>
            </a:r>
          </a:p>
        </c:rich>
      </c:tx>
      <c:layout>
        <c:manualLayout>
          <c:xMode val="edge"/>
          <c:yMode val="edge"/>
          <c:x val="0.21425282205577961"/>
          <c:y val="9.2592592592592587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994116360454943"/>
          <c:y val="0.24129046369203849"/>
          <c:w val="0.42117366579177601"/>
          <c:h val="0.70195610965296007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15448A"/>
              </a:solidFill>
            </c:spPr>
            <c:extLst>
              <c:ext xmlns:c16="http://schemas.microsoft.com/office/drawing/2014/chart" uri="{C3380CC4-5D6E-409C-BE32-E72D297353CC}">
                <c16:uniqueId val="{00000000-F3E1-462A-A12A-9CEF1CFEDEA1}"/>
              </c:ext>
            </c:extLst>
          </c:dPt>
          <c:dPt>
            <c:idx val="1"/>
            <c:bubble3D val="0"/>
            <c:spPr>
              <a:solidFill>
                <a:srgbClr val="5D6AAB"/>
              </a:solidFill>
            </c:spPr>
            <c:extLst>
              <c:ext xmlns:c16="http://schemas.microsoft.com/office/drawing/2014/chart" uri="{C3380CC4-5D6E-409C-BE32-E72D297353CC}">
                <c16:uniqueId val="{00000001-F3E1-462A-A12A-9CEF1CFEDEA1}"/>
              </c:ext>
            </c:extLst>
          </c:dPt>
          <c:dPt>
            <c:idx val="2"/>
            <c:bubble3D val="0"/>
            <c:spPr>
              <a:solidFill>
                <a:srgbClr val="878787"/>
              </a:solidFill>
            </c:spPr>
            <c:extLst>
              <c:ext xmlns:c16="http://schemas.microsoft.com/office/drawing/2014/chart" uri="{C3380CC4-5D6E-409C-BE32-E72D297353CC}">
                <c16:uniqueId val="{00000002-F3E1-462A-A12A-9CEF1CFEDEA1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F3E1-462A-A12A-9CEF1CFEDEA1}"/>
              </c:ext>
            </c:extLst>
          </c:dPt>
          <c:dPt>
            <c:idx val="4"/>
            <c:bubble3D val="0"/>
            <c:spPr>
              <a:solidFill>
                <a:srgbClr val="979ACA"/>
              </a:solidFill>
            </c:spPr>
            <c:extLst>
              <c:ext xmlns:c16="http://schemas.microsoft.com/office/drawing/2014/chart" uri="{C3380CC4-5D6E-409C-BE32-E72D297353CC}">
                <c16:uniqueId val="{00000004-F3E1-462A-A12A-9CEF1CFEDEA1}"/>
              </c:ext>
            </c:extLst>
          </c:dPt>
          <c:dPt>
            <c:idx val="5"/>
            <c:bubble3D val="0"/>
            <c:spPr>
              <a:solidFill>
                <a:srgbClr val="94CBEE"/>
              </a:solidFill>
            </c:spPr>
            <c:extLst>
              <c:ext xmlns:c16="http://schemas.microsoft.com/office/drawing/2014/chart" uri="{C3380CC4-5D6E-409C-BE32-E72D297353CC}">
                <c16:uniqueId val="{00000005-F3E1-462A-A12A-9CEF1CFEDEA1}"/>
              </c:ext>
            </c:extLst>
          </c:dPt>
          <c:dPt>
            <c:idx val="6"/>
            <c:bubble3D val="0"/>
            <c:spPr>
              <a:solidFill>
                <a:srgbClr val="31ACE5"/>
              </a:solidFill>
            </c:spPr>
            <c:extLst>
              <c:ext xmlns:c16="http://schemas.microsoft.com/office/drawing/2014/chart" uri="{C3380CC4-5D6E-409C-BE32-E72D297353CC}">
                <c16:uniqueId val="{00000006-F3E1-462A-A12A-9CEF1CFEDEA1}"/>
              </c:ext>
            </c:extLst>
          </c:dPt>
          <c:dPt>
            <c:idx val="7"/>
            <c:bubble3D val="0"/>
            <c:spPr>
              <a:solidFill>
                <a:srgbClr val="008FD4"/>
              </a:solidFill>
            </c:spPr>
            <c:extLst>
              <c:ext xmlns:c16="http://schemas.microsoft.com/office/drawing/2014/chart" uri="{C3380CC4-5D6E-409C-BE32-E72D297353CC}">
                <c16:uniqueId val="{00000007-F3E1-462A-A12A-9CEF1CFEDEA1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F3E1-462A-A12A-9CEF1CFEDEA1}"/>
              </c:ext>
            </c:extLst>
          </c:dPt>
          <c:dLbls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('R_MC 2024 rankings'!$R$6,'R_MC 2024 rankings'!$R$11,'R_MC 2024 rankings'!$R$16,'R_MC 2024 rankings'!$R$21,'R_MC 2024 rankings'!$R$26,'R_MC 2024 rankings'!$R$31,'R_MC 2024 rankings'!$R$36,'R_MC 2024 rankings'!$R$41,'R_MC 2024 rankings'!$R$46)</c:f>
              <c:strCache>
                <c:ptCount val="9"/>
                <c:pt idx="0">
                  <c:v>BIG SCOOTER</c:v>
                </c:pt>
                <c:pt idx="1">
                  <c:v>CHOPPER &amp; CRUISER</c:v>
                </c:pt>
                <c:pt idx="2">
                  <c:v>OFF ROAD</c:v>
                </c:pt>
                <c:pt idx="3">
                  <c:v>ON-OFF</c:v>
                </c:pt>
                <c:pt idx="4">
                  <c:v>STREET</c:v>
                </c:pt>
                <c:pt idx="5">
                  <c:v>SUPERSPORT</c:v>
                </c:pt>
                <c:pt idx="6">
                  <c:v>SPORT-TOURER</c:v>
                </c:pt>
                <c:pt idx="7">
                  <c:v>TOURIST</c:v>
                </c:pt>
                <c:pt idx="8">
                  <c:v>OTHER</c:v>
                </c:pt>
              </c:strCache>
            </c:strRef>
          </c:cat>
          <c:val>
            <c:numRef>
              <c:f>('R_MC 2024 rankings'!$T$10,'R_MC 2024 rankings'!$T$15,'R_MC 2024 rankings'!$T$20,'R_MC 2024 rankings'!$T$25,'R_MC 2024 rankings'!$T$30,'R_MC 2024 rankings'!$T$35,'R_MC 2024 rankings'!$T$40,'R_MC 2024 rankings'!$T$45,'R_MC 2024 rankings'!$T$46)</c:f>
              <c:numCache>
                <c:formatCode>#,##0</c:formatCode>
                <c:ptCount val="9"/>
                <c:pt idx="0">
                  <c:v>1518</c:v>
                </c:pt>
                <c:pt idx="1">
                  <c:v>487</c:v>
                </c:pt>
                <c:pt idx="2">
                  <c:v>573</c:v>
                </c:pt>
                <c:pt idx="3">
                  <c:v>2296</c:v>
                </c:pt>
                <c:pt idx="4">
                  <c:v>2143</c:v>
                </c:pt>
                <c:pt idx="5">
                  <c:v>250</c:v>
                </c:pt>
                <c:pt idx="6">
                  <c:v>95</c:v>
                </c:pt>
                <c:pt idx="7">
                  <c:v>739</c:v>
                </c:pt>
                <c:pt idx="8">
                  <c:v>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F3E1-462A-A12A-9CEF1CFEDE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9107910291701347"/>
          <c:y val="7.2917395742198896E-2"/>
          <c:w val="0.30082261058831061"/>
          <c:h val="0.90628062117235342"/>
        </c:manualLayout>
      </c:layout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NEW MP</a:t>
            </a:r>
            <a:endParaRPr lang="pl-PL" sz="9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FIRST REGISTRATIONS IN POLAND, 2022-2024</a:t>
            </a:r>
          </a:p>
        </c:rich>
      </c:tx>
      <c:layout>
        <c:manualLayout>
          <c:xMode val="edge"/>
          <c:yMode val="edge"/>
          <c:x val="0.20155076035342909"/>
          <c:y val="3.13315926892950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5271446934724646E-2"/>
          <c:y val="0.23759791122715404"/>
          <c:w val="0.75814068274691548"/>
          <c:h val="0.6449086161879895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'R_MP NEW 2024vs2023'!$B$8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979AC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'R_MP NEW 2024vs2023'!$C$3:$N$3</c:f>
              <c:strCache>
                <c:ptCount val="12"/>
                <c:pt idx="0">
                  <c:v> JAN </c:v>
                </c:pt>
                <c:pt idx="1">
                  <c:v> FEB 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'R_MP NEW 2024vs2023'!$C$8:$N$8</c:f>
              <c:numCache>
                <c:formatCode>General</c:formatCode>
                <c:ptCount val="12"/>
                <c:pt idx="0">
                  <c:v>355</c:v>
                </c:pt>
                <c:pt idx="1">
                  <c:v>496</c:v>
                </c:pt>
                <c:pt idx="2">
                  <c:v>1041</c:v>
                </c:pt>
                <c:pt idx="3">
                  <c:v>1207</c:v>
                </c:pt>
                <c:pt idx="4">
                  <c:v>1469</c:v>
                </c:pt>
                <c:pt idx="5">
                  <c:v>1513</c:v>
                </c:pt>
                <c:pt idx="6">
                  <c:v>1390</c:v>
                </c:pt>
                <c:pt idx="7">
                  <c:v>1276</c:v>
                </c:pt>
                <c:pt idx="8">
                  <c:v>965</c:v>
                </c:pt>
                <c:pt idx="9">
                  <c:v>697</c:v>
                </c:pt>
                <c:pt idx="10">
                  <c:v>562</c:v>
                </c:pt>
                <c:pt idx="11">
                  <c:v>443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FC-4C87-900F-77CE72898D1F}"/>
            </c:ext>
          </c:extLst>
        </c:ser>
        <c:ser>
          <c:idx val="3"/>
          <c:order val="1"/>
          <c:tx>
            <c:strRef>
              <c:f>'R_MP NEW 2024vs2023'!$B$9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'R_MP NEW 2024vs2023'!$C$9:$N$9</c:f>
              <c:numCache>
                <c:formatCode>General</c:formatCode>
                <c:ptCount val="12"/>
                <c:pt idx="0">
                  <c:v>440</c:v>
                </c:pt>
                <c:pt idx="1">
                  <c:v>501</c:v>
                </c:pt>
                <c:pt idx="2">
                  <c:v>912</c:v>
                </c:pt>
                <c:pt idx="3">
                  <c:v>1115</c:v>
                </c:pt>
                <c:pt idx="4">
                  <c:v>1291</c:v>
                </c:pt>
                <c:pt idx="5">
                  <c:v>1359</c:v>
                </c:pt>
                <c:pt idx="6">
                  <c:v>1269</c:v>
                </c:pt>
                <c:pt idx="7">
                  <c:v>1244</c:v>
                </c:pt>
                <c:pt idx="8">
                  <c:v>1153</c:v>
                </c:pt>
                <c:pt idx="9">
                  <c:v>813</c:v>
                </c:pt>
                <c:pt idx="10">
                  <c:v>482</c:v>
                </c:pt>
                <c:pt idx="11">
                  <c:v>282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5FC-4C87-900F-77CE72898D1F}"/>
            </c:ext>
          </c:extLst>
        </c:ser>
        <c:ser>
          <c:idx val="2"/>
          <c:order val="2"/>
          <c:tx>
            <c:strRef>
              <c:f>'R_MP NEW 2024vs2023'!$B$10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'R_MP NEW 2024vs2023'!$C$3:$N$3</c:f>
              <c:strCache>
                <c:ptCount val="12"/>
                <c:pt idx="0">
                  <c:v> JAN </c:v>
                </c:pt>
                <c:pt idx="1">
                  <c:v> FEB 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'R_MP NEW 2024vs2023'!$C$10:$N$10</c:f>
              <c:numCache>
                <c:formatCode>General</c:formatCode>
                <c:ptCount val="12"/>
                <c:pt idx="0">
                  <c:v>381</c:v>
                </c:pt>
                <c:pt idx="1">
                  <c:v>660</c:v>
                </c:pt>
                <c:pt idx="2">
                  <c:v>1134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5FC-4C87-900F-77CE72898D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93895823"/>
        <c:axId val="1"/>
      </c:barChart>
      <c:catAx>
        <c:axId val="199389582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993895823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7331017210634931"/>
          <c:y val="0.362935520788361"/>
          <c:w val="0.10992719039891008"/>
          <c:h val="0.33421379768782167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NEW MP</a:t>
            </a:r>
            <a:endParaRPr lang="pl-PL" sz="2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FIRST REGISTRATIONS IN POLAND</a:t>
            </a:r>
            <a:endParaRPr lang="pl-PL" sz="2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I-III 2023 - 2024</a:t>
            </a:r>
          </a:p>
        </c:rich>
      </c:tx>
      <c:layout>
        <c:manualLayout>
          <c:xMode val="edge"/>
          <c:yMode val="edge"/>
          <c:x val="0.21846890669276603"/>
          <c:y val="3.733746284995698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36060309465419"/>
          <c:y val="0.19740284776132275"/>
          <c:w val="0.68243393342204528"/>
          <c:h val="0.696104778947822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'R_MP NEW 2024vs2023'!$B$8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1.7079145225094938E-3"/>
                  <c:y val="-7.6408030535507756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17F-4AD9-9A85-B5BAE39CE467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'R_MP NEW 2024vs2023'!$O$3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'R_MP NEW 2024vs2023'!$G$15</c:f>
              <c:numCache>
                <c:formatCode>_-* #\ ##0\ _z_ł_-;\-* #\ ##0\ _z_ł_-;_-* "-"??\ _z_ł_-;_-@_-</c:formatCode>
                <c:ptCount val="1"/>
                <c:pt idx="0">
                  <c:v>1892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17F-4AD9-9A85-B5BAE39CE467}"/>
            </c:ext>
          </c:extLst>
        </c:ser>
        <c:ser>
          <c:idx val="2"/>
          <c:order val="1"/>
          <c:tx>
            <c:strRef>
              <c:f>'R_MP NEW 2024vs2023'!$B$10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5371592064505449E-2"/>
                  <c:y val="3.288952517298974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17F-4AD9-9A85-B5BAE39CE467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'R_MP NEW 2024vs2023'!$O$3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'R_MP NEW 2024vs2023'!$O$10</c:f>
              <c:numCache>
                <c:formatCode>General</c:formatCode>
                <c:ptCount val="1"/>
                <c:pt idx="0">
                  <c:v>2175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17F-4AD9-9A85-B5BAE39CE4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1993899983"/>
        <c:axId val="1"/>
      </c:barChart>
      <c:catAx>
        <c:axId val="199389998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993899983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4236811614764373"/>
          <c:y val="0.41819518014793605"/>
          <c:w val="0.14414863682580215"/>
          <c:h val="0.21818863551147011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USED PTW</a:t>
            </a: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FIRST REGISTRATIONS IN POLAND, 2023-2024</a:t>
            </a: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 sz="9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layout>
        <c:manualLayout>
          <c:xMode val="edge"/>
          <c:yMode val="edge"/>
          <c:x val="0.23582102128774035"/>
          <c:y val="5.855955505561805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60999576156804"/>
          <c:y val="0.26202858038047283"/>
          <c:w val="0.63398349036544766"/>
          <c:h val="0.571698720830121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'R_PTW USED 2024vs2023'!$D$10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USED 2024vs2023'!$C$2:$N$2</c:f>
              <c:strCache>
                <c:ptCount val="12"/>
                <c:pt idx="0">
                  <c:v> JAN </c:v>
                </c:pt>
                <c:pt idx="1">
                  <c:v> FEB 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'R_PTW USED 2024vs2023'!$C$46:$N$46</c:f>
              <c:numCache>
                <c:formatCode>General</c:formatCode>
                <c:ptCount val="12"/>
                <c:pt idx="0">
                  <c:v>4026</c:v>
                </c:pt>
                <c:pt idx="1">
                  <c:v>4628</c:v>
                </c:pt>
                <c:pt idx="2">
                  <c:v>7765</c:v>
                </c:pt>
                <c:pt idx="3">
                  <c:v>8450</c:v>
                </c:pt>
                <c:pt idx="4">
                  <c:v>9428</c:v>
                </c:pt>
                <c:pt idx="5">
                  <c:v>8977</c:v>
                </c:pt>
                <c:pt idx="6">
                  <c:v>8384</c:v>
                </c:pt>
                <c:pt idx="7">
                  <c:v>7712</c:v>
                </c:pt>
                <c:pt idx="8">
                  <c:v>6430</c:v>
                </c:pt>
                <c:pt idx="9">
                  <c:v>5601</c:v>
                </c:pt>
                <c:pt idx="10">
                  <c:v>4336</c:v>
                </c:pt>
                <c:pt idx="11">
                  <c:v>3393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2E-4B9B-842C-C89AAD580C22}"/>
            </c:ext>
          </c:extLst>
        </c:ser>
        <c:ser>
          <c:idx val="1"/>
          <c:order val="1"/>
          <c:tx>
            <c:strRef>
              <c:f>'R_PTW USED 2024vs2023'!$C$10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USED 2024vs2023'!$C$2:$N$2</c:f>
              <c:strCache>
                <c:ptCount val="12"/>
                <c:pt idx="0">
                  <c:v> JAN </c:v>
                </c:pt>
                <c:pt idx="1">
                  <c:v> FEB 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'R_PTW USED 2024vs2023'!$C$5:$N$5</c:f>
              <c:numCache>
                <c:formatCode>General</c:formatCode>
                <c:ptCount val="12"/>
                <c:pt idx="0">
                  <c:v>4811</c:v>
                </c:pt>
                <c:pt idx="1">
                  <c:v>7123</c:v>
                </c:pt>
                <c:pt idx="2">
                  <c:v>9660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62E-4B9B-842C-C89AAD580C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93885839"/>
        <c:axId val="1"/>
      </c:barChart>
      <c:catAx>
        <c:axId val="199388583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993885839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9872785966830073"/>
          <c:y val="0.31564398200224975"/>
          <c:w val="0.19048263218724559"/>
          <c:h val="0.34809336332958385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44" r="0.75000000000000044" t="1" header="0.5" footer="0.5"/>
    <c:pageSetup paperSize="9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USED PTW
FIRST REGISTRATIONS IN POLAND
I-III 2023 - 2024</a:t>
            </a:r>
          </a:p>
        </c:rich>
      </c:tx>
      <c:layout>
        <c:manualLayout>
          <c:xMode val="edge"/>
          <c:yMode val="edge"/>
          <c:x val="0.25330915844135127"/>
          <c:y val="4.326826442917299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24616264351939"/>
          <c:y val="0.22418932874850372"/>
          <c:w val="0.56745973104773151"/>
          <c:h val="0.6548688287127348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'R_PTW USED 2024vs2023'!$G$10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2.3057757210691904E-3"/>
                  <c:y val="1.091287884538699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C08-4A77-B20A-2BD03BF74BD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USED 2024vs2023'!$O$2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'R_PTW USED 2024vs2023'!$G$13</c:f>
              <c:numCache>
                <c:formatCode>_-* #\ ##0\ _z_ł_-;\-* #\ ##0\ _z_ł_-;_-* "-"??\ _z_ł_-;_-@_-</c:formatCode>
                <c:ptCount val="1"/>
                <c:pt idx="0">
                  <c:v>16419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C08-4A77-B20A-2BD03BF74BD9}"/>
            </c:ext>
          </c:extLst>
        </c:ser>
        <c:ser>
          <c:idx val="2"/>
          <c:order val="1"/>
          <c:tx>
            <c:strRef>
              <c:f>'R_PTW USED 2024vs2023'!$F$10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7209869061644244E-3"/>
                  <c:y val="-3.217503735897236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C08-4A77-B20A-2BD03BF74BD9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USED 2024vs2023'!$O$2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'R_PTW USED 2024vs2023'!$O$5</c:f>
              <c:numCache>
                <c:formatCode>General</c:formatCode>
                <c:ptCount val="1"/>
                <c:pt idx="0">
                  <c:v>21594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C08-4A77-B20A-2BD03BF74B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1993877935"/>
        <c:axId val="1"/>
      </c:barChart>
      <c:catAx>
        <c:axId val="199387793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993877935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2761180714479654"/>
          <c:y val="0.35966026370597481"/>
          <c:w val="0.15764038115925161"/>
          <c:h val="0.28655873767991391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44" r="0.75000000000000044" t="1" header="0.5" footer="0.5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STRUCTURE of USED PTW FIRST REGISTRATIONS
I-III 2024</a:t>
            </a:r>
          </a:p>
        </c:rich>
      </c:tx>
      <c:layout>
        <c:manualLayout>
          <c:xMode val="edge"/>
          <c:yMode val="edge"/>
          <c:x val="0.10347611732537636"/>
          <c:y val="3.543923872474932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2748690768464561"/>
          <c:y val="0.23159595139804751"/>
          <c:w val="0.42940510166913509"/>
          <c:h val="0.65722950141638636"/>
        </c:manualLayout>
      </c:layout>
      <c:pieChart>
        <c:varyColors val="1"/>
        <c:ser>
          <c:idx val="1"/>
          <c:order val="0"/>
          <c:tx>
            <c:strRef>
              <c:f>'R_PTW USED 2024vs2023'!$O$2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rgbClr val="008FD4"/>
            </a:solidFill>
            <a:ln w="12700">
              <a:noFill/>
              <a:prstDash val="solid"/>
            </a:ln>
          </c:spPr>
          <c:dPt>
            <c:idx val="0"/>
            <c:bubble3D val="0"/>
            <c:spPr>
              <a:solidFill>
                <a:srgbClr val="15448A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3BFE-424D-91B6-B6B0F2501933}"/>
              </c:ext>
            </c:extLst>
          </c:dPt>
          <c:dPt>
            <c:idx val="1"/>
            <c:bubble3D val="0"/>
            <c:spPr>
              <a:solidFill>
                <a:srgbClr val="94CBEE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3BFE-424D-91B6-B6B0F2501933}"/>
              </c:ext>
            </c:extLst>
          </c:dPt>
          <c:dLbls>
            <c:dLbl>
              <c:idx val="1"/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BFE-424D-91B6-B6B0F2501933}"/>
                </c:ext>
              </c:extLst>
            </c:dLbl>
            <c:spPr>
              <a:ln>
                <a:solidFill>
                  <a:schemeClr val="accent1"/>
                </a:solidFill>
              </a:ln>
            </c:spPr>
            <c:txPr>
              <a:bodyPr vertOverflow="overflow" horzOverflow="overflow" wrap="none" lIns="108000" tIns="72000" rIns="108000" bIns="72000">
                <a:spAutoFit/>
              </a:bodyPr>
              <a:lstStyle/>
              <a:p>
                <a:pPr>
                  <a:defRPr sz="1000"/>
                </a:pPr>
                <a:endParaRPr lang="pl-PL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 </c:separator>
            <c:showLeaderLines val="1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oundRect">
                    <a:avLst/>
                  </a:prstGeom>
                </c15:spPr>
              </c:ext>
            </c:extLst>
          </c:dLbls>
          <c:cat>
            <c:strRef>
              <c:f>'R_PTW USED 2024vs2023'!$B$3:$B$4</c:f>
              <c:strCache>
                <c:ptCount val="2"/>
                <c:pt idx="0">
                  <c:v> MOTORCYCLES </c:v>
                </c:pt>
                <c:pt idx="1">
                  <c:v> MOPEDS </c:v>
                </c:pt>
              </c:strCache>
            </c:strRef>
          </c:cat>
          <c:val>
            <c:numRef>
              <c:f>'R_PTW USED 2024vs2023'!$P$3:$P$4</c:f>
              <c:numCache>
                <c:formatCode>0.0%</c:formatCode>
                <c:ptCount val="2"/>
                <c:pt idx="0">
                  <c:v>0.86875984069648982</c:v>
                </c:pt>
                <c:pt idx="1">
                  <c:v>0.13124015930351024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3BFE-424D-91B6-B6B0F25019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6"/>
      </c:pieChart>
      <c:spPr>
        <a:ln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 Nova" panose="020B0504020202020204" pitchFamily="34" charset="0"/>
                <a:ea typeface="Arial"/>
                <a:cs typeface="Arial"/>
              </a:defRPr>
            </a:pPr>
            <a:r>
              <a:rPr lang="pl-PL" b="0">
                <a:latin typeface="Arial Nova" panose="020B0504020202020204" pitchFamily="34" charset="0"/>
              </a:rPr>
              <a:t>MOTORCYCLES - FIRST REGISTRATIONS IN POLAND 
YEAR 2024</a:t>
            </a:r>
          </a:p>
        </c:rich>
      </c:tx>
      <c:layout>
        <c:manualLayout>
          <c:xMode val="edge"/>
          <c:yMode val="edge"/>
          <c:x val="0.24059628627292506"/>
          <c:y val="3.02889946243350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63465727736492"/>
          <c:y val="0.23177142275854176"/>
          <c:w val="0.83828460102281033"/>
          <c:h val="0.65104332235545437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'R_MC&amp;MP structure 2024'!$B$11</c:f>
              <c:strCache>
                <c:ptCount val="1"/>
                <c:pt idx="0">
                  <c:v>USED MC** 2024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'[1]R_MC&amp;MP struktura 2023'!$B$4:$M$4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'R_MC&amp;MP structure 2024'!$C$11:$N$11</c:f>
              <c:numCache>
                <c:formatCode>General</c:formatCode>
                <c:ptCount val="12"/>
                <c:pt idx="0">
                  <c:v>4124</c:v>
                </c:pt>
                <c:pt idx="1">
                  <c:v>6170</c:v>
                </c:pt>
                <c:pt idx="2">
                  <c:v>8466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25-473B-9F79-96127E4D41BE}"/>
            </c:ext>
          </c:extLst>
        </c:ser>
        <c:ser>
          <c:idx val="0"/>
          <c:order val="1"/>
          <c:tx>
            <c:strRef>
              <c:f>'R_MC&amp;MP structure 2024'!$B$10</c:f>
              <c:strCache>
                <c:ptCount val="1"/>
                <c:pt idx="0">
                  <c:v>NEW MC* 2024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'[1]R_MC&amp;MP struktura 2023'!$B$4:$M$4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'R_MC&amp;MP structure 2024'!$C$10:$N$10</c:f>
              <c:numCache>
                <c:formatCode>General</c:formatCode>
                <c:ptCount val="12"/>
                <c:pt idx="0">
                  <c:v>1395</c:v>
                </c:pt>
                <c:pt idx="1">
                  <c:v>2531</c:v>
                </c:pt>
                <c:pt idx="2">
                  <c:v>4265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A25-473B-9F79-96127E4D41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1893888"/>
        <c:axId val="41895808"/>
      </c:barChart>
      <c:lineChart>
        <c:grouping val="standard"/>
        <c:varyColors val="0"/>
        <c:ser>
          <c:idx val="2"/>
          <c:order val="2"/>
          <c:tx>
            <c:strRef>
              <c:f>'R_MC&amp;MP structure 2024'!$B$8</c:f>
              <c:strCache>
                <c:ptCount val="1"/>
                <c:pt idx="0">
                  <c:v>TOTAL MC 2023</c:v>
                </c:pt>
              </c:strCache>
            </c:strRef>
          </c:tx>
          <c:spPr>
            <a:ln w="25400">
              <a:solidFill>
                <a:srgbClr val="979ACA"/>
              </a:solidFill>
              <a:prstDash val="solid"/>
            </a:ln>
          </c:spPr>
          <c:marker>
            <c:symbol val="none"/>
          </c:marker>
          <c:val>
            <c:numRef>
              <c:f>'R_MC&amp;MP structure 2024'!$C$8:$N$8</c:f>
              <c:numCache>
                <c:formatCode>General</c:formatCode>
                <c:ptCount val="12"/>
                <c:pt idx="0">
                  <c:v>4472</c:v>
                </c:pt>
                <c:pt idx="1">
                  <c:v>5377</c:v>
                </c:pt>
                <c:pt idx="2">
                  <c:v>9748</c:v>
                </c:pt>
                <c:pt idx="3">
                  <c:v>10812</c:v>
                </c:pt>
                <c:pt idx="4">
                  <c:v>11585</c:v>
                </c:pt>
                <c:pt idx="5">
                  <c:v>11005</c:v>
                </c:pt>
                <c:pt idx="6">
                  <c:v>9962</c:v>
                </c:pt>
                <c:pt idx="7">
                  <c:v>8830</c:v>
                </c:pt>
                <c:pt idx="8">
                  <c:v>7338</c:v>
                </c:pt>
                <c:pt idx="9">
                  <c:v>6340</c:v>
                </c:pt>
                <c:pt idx="10">
                  <c:v>4814</c:v>
                </c:pt>
                <c:pt idx="11">
                  <c:v>3886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A25-473B-9F79-96127E4D41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893888"/>
        <c:axId val="41895808"/>
      </c:lineChart>
      <c:catAx>
        <c:axId val="418938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18958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189580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189388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9055962334605081"/>
          <c:y val="0.26609876157211126"/>
          <c:w val="0.29331047460436033"/>
          <c:h val="0.2122678327484326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 Nova" panose="020B0504020202020204" pitchFamily="34" charset="0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l-PL"/>
              <a:t>MOPEDS - FIRST</a:t>
            </a:r>
            <a:r>
              <a:rPr lang="pl-PL" baseline="0"/>
              <a:t> REGISTRATIONS IN POLAND</a:t>
            </a:r>
            <a:r>
              <a:rPr lang="pl-PL"/>
              <a:t> 
YEAR</a:t>
            </a:r>
            <a:r>
              <a:rPr lang="pl-PL" baseline="0"/>
              <a:t> </a:t>
            </a:r>
            <a:r>
              <a:rPr lang="pl-PL"/>
              <a:t>2024</a:t>
            </a:r>
          </a:p>
        </c:rich>
      </c:tx>
      <c:layout>
        <c:manualLayout>
          <c:xMode val="edge"/>
          <c:yMode val="edge"/>
          <c:x val="0.29714818357985623"/>
          <c:y val="3.376643382331159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973890540800443"/>
          <c:y val="0.19369986264613023"/>
          <c:w val="0.82130538509426532"/>
          <c:h val="0.68941810827014527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'R_MC&amp;MP structure 2024'!$B$26</c:f>
              <c:strCache>
                <c:ptCount val="1"/>
                <c:pt idx="0">
                  <c:v>USED MP** 2024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'[1]R_MC&amp;MP struktura 2023'!$B$4:$M$4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'R_MC&amp;MP structure 2024'!$C$26:$N$26</c:f>
              <c:numCache>
                <c:formatCode>General</c:formatCode>
                <c:ptCount val="12"/>
                <c:pt idx="0">
                  <c:v>687</c:v>
                </c:pt>
                <c:pt idx="1">
                  <c:v>953</c:v>
                </c:pt>
                <c:pt idx="2">
                  <c:v>1194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A0-4ABC-AE5F-E108198D6039}"/>
            </c:ext>
          </c:extLst>
        </c:ser>
        <c:ser>
          <c:idx val="0"/>
          <c:order val="1"/>
          <c:tx>
            <c:strRef>
              <c:f>'R_MC&amp;MP structure 2024'!$B$25</c:f>
              <c:strCache>
                <c:ptCount val="1"/>
                <c:pt idx="0">
                  <c:v>NEW MP* 2024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'[1]R_MC&amp;MP struktura 2023'!$B$4:$M$4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'R_MC&amp;MP structure 2024'!$C$25:$N$25</c:f>
              <c:numCache>
                <c:formatCode>General</c:formatCode>
                <c:ptCount val="12"/>
                <c:pt idx="0">
                  <c:v>381</c:v>
                </c:pt>
                <c:pt idx="1">
                  <c:v>660</c:v>
                </c:pt>
                <c:pt idx="2">
                  <c:v>1134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EA0-4ABC-AE5F-E108198D60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1905152"/>
        <c:axId val="41907328"/>
      </c:barChart>
      <c:lineChart>
        <c:grouping val="standard"/>
        <c:varyColors val="0"/>
        <c:ser>
          <c:idx val="2"/>
          <c:order val="2"/>
          <c:tx>
            <c:strRef>
              <c:f>'R_MC&amp;MP structure 2024'!$B$23</c:f>
              <c:strCache>
                <c:ptCount val="1"/>
                <c:pt idx="0">
                  <c:v>TOTAL MP 2023</c:v>
                </c:pt>
              </c:strCache>
            </c:strRef>
          </c:tx>
          <c:spPr>
            <a:ln w="25400">
              <a:solidFill>
                <a:srgbClr val="979ACA"/>
              </a:solidFill>
              <a:prstDash val="solid"/>
            </a:ln>
          </c:spPr>
          <c:marker>
            <c:symbol val="none"/>
          </c:marker>
          <c:val>
            <c:numRef>
              <c:f>'R_MC&amp;MP structure 2024'!$C$23:$N$23</c:f>
              <c:numCache>
                <c:formatCode>General</c:formatCode>
                <c:ptCount val="12"/>
                <c:pt idx="0">
                  <c:v>1120</c:v>
                </c:pt>
                <c:pt idx="1">
                  <c:v>1276</c:v>
                </c:pt>
                <c:pt idx="2">
                  <c:v>2063</c:v>
                </c:pt>
                <c:pt idx="3">
                  <c:v>2330</c:v>
                </c:pt>
                <c:pt idx="4">
                  <c:v>2754</c:v>
                </c:pt>
                <c:pt idx="5">
                  <c:v>2773</c:v>
                </c:pt>
                <c:pt idx="6">
                  <c:v>2640</c:v>
                </c:pt>
                <c:pt idx="7">
                  <c:v>2693</c:v>
                </c:pt>
                <c:pt idx="8">
                  <c:v>2325</c:v>
                </c:pt>
                <c:pt idx="9">
                  <c:v>1732</c:v>
                </c:pt>
                <c:pt idx="10">
                  <c:v>1130</c:v>
                </c:pt>
                <c:pt idx="11">
                  <c:v>742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EA0-4ABC-AE5F-E108198D60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905152"/>
        <c:axId val="41907328"/>
      </c:lineChart>
      <c:catAx>
        <c:axId val="419051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pl-PL"/>
          </a:p>
        </c:txPr>
        <c:crossAx val="419073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190732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pl-PL"/>
          </a:p>
        </c:txPr>
        <c:crossAx val="4190515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036701833562165"/>
          <c:y val="0.24243820251644474"/>
          <c:w val="0.27986917523160071"/>
          <c:h val="0.1662339022908760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Nova" panose="020B0504020202020204" pitchFamily="34" charset="0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NEW and USED PTW
FIRST REGISTRATIONS IN POLAND
I-III</a:t>
            </a:r>
            <a:r>
              <a:rPr lang="pl-PL" baseline="0"/>
              <a:t> </a:t>
            </a:r>
            <a:r>
              <a:rPr lang="pl-PL"/>
              <a:t>2023 - 2024</a:t>
            </a:r>
          </a:p>
        </c:rich>
      </c:tx>
      <c:layout>
        <c:manualLayout>
          <c:xMode val="edge"/>
          <c:yMode val="edge"/>
          <c:x val="0.25659051239284747"/>
          <c:y val="3.539823008849557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24613756700558"/>
          <c:y val="0.16930592273904613"/>
          <c:w val="0.62989750929128507"/>
          <c:h val="0.6981534458404118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'R_PTW 2024vs2023'!$D$10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9.2417333243976219E-3"/>
                  <c:y val="6.844368237545744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17E-4182-927A-4F77BAC0A322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2024vs2023'!$O$2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'R_PTW 2024vs2023'!$G$13</c:f>
              <c:numCache>
                <c:formatCode>_-* #\ ##0\ _z_ł_-;\-* #\ ##0\ _z_ł_-;_-* "-"??\ _z_ł_-;_-@_-</c:formatCode>
                <c:ptCount val="1"/>
                <c:pt idx="0">
                  <c:v>24056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17E-4182-927A-4F77BAC0A322}"/>
            </c:ext>
          </c:extLst>
        </c:ser>
        <c:ser>
          <c:idx val="2"/>
          <c:order val="1"/>
          <c:tx>
            <c:strRef>
              <c:f>'R_PTW 2024vs2023'!$C$10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D17E-4182-927A-4F77BAC0A322}"/>
              </c:ext>
            </c:extLst>
          </c:dPt>
          <c:dLbls>
            <c:dLbl>
              <c:idx val="0"/>
              <c:layout>
                <c:manualLayout>
                  <c:x val="4.2728396904966387E-3"/>
                  <c:y val="-5.5765024689609912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17E-4182-927A-4F77BAC0A322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2024vs2023'!$O$2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'R_PTW 2024vs2023'!$F$13</c:f>
              <c:numCache>
                <c:formatCode>_-* #\ ##0\ _z_ł_-;\-* #\ ##0\ _z_ł_-;_-* "-"??\ _z_ł_-;_-@_-</c:formatCode>
                <c:ptCount val="1"/>
                <c:pt idx="0">
                  <c:v>16901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17E-4182-927A-4F77BAC0A3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1993882511"/>
        <c:axId val="1"/>
      </c:barChart>
      <c:catAx>
        <c:axId val="19938825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993882511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702196708170098"/>
          <c:y val="0.49416734412623198"/>
          <c:w val="0.11576716703515511"/>
          <c:h val="0.1228107990925912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STRUCTURE NEW and USED 
PTW FIRST REGISTRATIONS
I-III 2024</a:t>
            </a:r>
          </a:p>
        </c:rich>
      </c:tx>
      <c:layout>
        <c:manualLayout>
          <c:xMode val="edge"/>
          <c:yMode val="edge"/>
          <c:x val="0.23155418758873614"/>
          <c:y val="3.166737302313131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2748690768464561"/>
          <c:y val="0.23159595139804751"/>
          <c:w val="0.42940510166913509"/>
          <c:h val="0.65722950141638636"/>
        </c:manualLayout>
      </c:layout>
      <c:pieChart>
        <c:varyColors val="1"/>
        <c:ser>
          <c:idx val="1"/>
          <c:order val="0"/>
          <c:tx>
            <c:strRef>
              <c:f>'R_PTW 2024vs2023'!$O$2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rgbClr val="008FD4"/>
            </a:solidFill>
            <a:ln w="12700">
              <a:noFill/>
              <a:prstDash val="solid"/>
            </a:ln>
          </c:spPr>
          <c:dPt>
            <c:idx val="0"/>
            <c:bubble3D val="0"/>
            <c:spPr>
              <a:solidFill>
                <a:srgbClr val="15448A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4332-49F1-9793-A0095A4F450E}"/>
              </c:ext>
            </c:extLst>
          </c:dPt>
          <c:dPt>
            <c:idx val="1"/>
            <c:bubble3D val="0"/>
            <c:spPr>
              <a:solidFill>
                <a:srgbClr val="94CBEE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4332-49F1-9793-A0095A4F450E}"/>
              </c:ext>
            </c:extLst>
          </c:dPt>
          <c:dLbls>
            <c:dLbl>
              <c:idx val="1"/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332-49F1-9793-A0095A4F450E}"/>
                </c:ext>
              </c:extLst>
            </c:dLbl>
            <c:spPr>
              <a:ln>
                <a:solidFill>
                  <a:schemeClr val="accent1"/>
                </a:solidFill>
              </a:ln>
            </c:spPr>
            <c:txPr>
              <a:bodyPr vertOverflow="overflow" horzOverflow="overflow" wrap="none" lIns="108000" tIns="72000" rIns="108000" bIns="72000">
                <a:spAutoFit/>
              </a:bodyPr>
              <a:lstStyle/>
              <a:p>
                <a:pPr>
                  <a:defRPr sz="1000"/>
                </a:pPr>
                <a:endParaRPr lang="pl-PL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 </c:separator>
            <c:showLeaderLines val="1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oundRect">
                    <a:avLst/>
                  </a:prstGeom>
                </c15:spPr>
              </c:ext>
            </c:extLst>
          </c:dLbls>
          <c:cat>
            <c:strRef>
              <c:f>'R_PTW 2024vs2023'!$B$3:$B$4</c:f>
              <c:strCache>
                <c:ptCount val="2"/>
                <c:pt idx="0">
                  <c:v> MOTORCYCLES </c:v>
                </c:pt>
                <c:pt idx="1">
                  <c:v> MOPEDS </c:v>
                </c:pt>
              </c:strCache>
            </c:strRef>
          </c:cat>
          <c:val>
            <c:numRef>
              <c:f>'R_PTW 2024vs2023'!$P$3:$P$4</c:f>
              <c:numCache>
                <c:formatCode>0.0%</c:formatCode>
                <c:ptCount val="2"/>
                <c:pt idx="0">
                  <c:v>0.84137033311638365</c:v>
                </c:pt>
                <c:pt idx="1">
                  <c:v>0.15862966688361635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4332-49F1-9793-A0095A4F45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6"/>
      </c:pieChart>
      <c:spPr>
        <a:ln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NEW PTW</a:t>
            </a:r>
            <a:endParaRPr lang="pl-PL" sz="9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FIRST REGISTRATIONS IN POLAND, 2023-2024</a:t>
            </a:r>
            <a:endParaRPr lang="pl-PL" sz="9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 sz="9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layout>
        <c:manualLayout>
          <c:xMode val="edge"/>
          <c:yMode val="edge"/>
          <c:x val="0.20406397139620022"/>
          <c:y val="4.267904011998499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60999576156804"/>
          <c:y val="0.26202858038047239"/>
          <c:w val="0.63398349036544721"/>
          <c:h val="0.57169872083012163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'R_PTW NEW 2024vs2023'!$D$10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NEW 2024vs2023'!$C$2:$N$2</c:f>
              <c:strCache>
                <c:ptCount val="12"/>
                <c:pt idx="0">
                  <c:v> JAN </c:v>
                </c:pt>
                <c:pt idx="1">
                  <c:v> FEB 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'R_PTW NEW 2024vs2023'!$C$46:$N$46</c:f>
              <c:numCache>
                <c:formatCode>General</c:formatCode>
                <c:ptCount val="12"/>
                <c:pt idx="0">
                  <c:v>1566</c:v>
                </c:pt>
                <c:pt idx="1">
                  <c:v>2025</c:v>
                </c:pt>
                <c:pt idx="2">
                  <c:v>4046</c:v>
                </c:pt>
                <c:pt idx="3">
                  <c:v>4692</c:v>
                </c:pt>
                <c:pt idx="4">
                  <c:v>4911</c:v>
                </c:pt>
                <c:pt idx="5">
                  <c:v>4801</c:v>
                </c:pt>
                <c:pt idx="6">
                  <c:v>4218</c:v>
                </c:pt>
                <c:pt idx="7">
                  <c:v>3811</c:v>
                </c:pt>
                <c:pt idx="8">
                  <c:v>3233</c:v>
                </c:pt>
                <c:pt idx="9">
                  <c:v>2471</c:v>
                </c:pt>
                <c:pt idx="10">
                  <c:v>1608</c:v>
                </c:pt>
                <c:pt idx="11">
                  <c:v>1235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7D-4228-BC2D-66ABDD63B089}"/>
            </c:ext>
          </c:extLst>
        </c:ser>
        <c:ser>
          <c:idx val="3"/>
          <c:order val="1"/>
          <c:tx>
            <c:strRef>
              <c:f>'R_PTW NEW 2024vs2023'!$C$10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NEW 2024vs2023'!$C$2:$N$2</c:f>
              <c:strCache>
                <c:ptCount val="12"/>
                <c:pt idx="0">
                  <c:v> JAN </c:v>
                </c:pt>
                <c:pt idx="1">
                  <c:v> FEB 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'R_PTW NEW 2024vs2023'!$C$5:$N$5</c:f>
              <c:numCache>
                <c:formatCode>General</c:formatCode>
                <c:ptCount val="12"/>
                <c:pt idx="0">
                  <c:v>1776</c:v>
                </c:pt>
                <c:pt idx="1">
                  <c:v>3191</c:v>
                </c:pt>
                <c:pt idx="2">
                  <c:v>5399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67D-4228-BC2D-66ABDD63B0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93899567"/>
        <c:axId val="1"/>
      </c:barChart>
      <c:catAx>
        <c:axId val="199389956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993899567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8314619024031971"/>
          <c:y val="0.50149043869516308"/>
          <c:w val="0.10173501631168125"/>
          <c:h val="0.12389763779527563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NEW PTW
FIRST REGISTRATIONS IN POLAND
I-III</a:t>
            </a:r>
            <a:r>
              <a:rPr lang="pl-PL" baseline="0"/>
              <a:t> </a:t>
            </a:r>
            <a:r>
              <a:rPr lang="pl-PL"/>
              <a:t>2023 - 2024</a:t>
            </a:r>
          </a:p>
        </c:rich>
      </c:tx>
      <c:layout>
        <c:manualLayout>
          <c:xMode val="edge"/>
          <c:yMode val="edge"/>
          <c:x val="0.25001333554988298"/>
          <c:y val="3.142217560777069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24616264351939"/>
          <c:y val="0.22418932874850378"/>
          <c:w val="0.56745973104773151"/>
          <c:h val="0.6548688287127348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'R_PTW NEW 2024vs2023'!$D$10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4.6162090521685963E-4"/>
                  <c:y val="-1.063588177864340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C24-4EB7-A604-6B12BE54B51B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NEW 2024vs2023'!$O$2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'R_PTW NEW 2024vs2023'!$G$13</c:f>
              <c:numCache>
                <c:formatCode>_-* #\ ##0\ _z_ł_-;\-* #\ ##0\ _z_ł_-;_-* "-"??\ _z_ł_-;_-@_-</c:formatCode>
                <c:ptCount val="1"/>
                <c:pt idx="0">
                  <c:v>7637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C24-4EB7-A604-6B12BE54B51B}"/>
            </c:ext>
          </c:extLst>
        </c:ser>
        <c:ser>
          <c:idx val="2"/>
          <c:order val="1"/>
          <c:tx>
            <c:strRef>
              <c:f>'R_PTW NEW 2024vs2023'!$C$10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4.2143608090061619E-3"/>
                  <c:y val="-2.819607054563774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C24-4EB7-A604-6B12BE54B51B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NEW 2024vs2023'!$O$2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'R_PTW NEW 2024vs2023'!$O$5</c:f>
              <c:numCache>
                <c:formatCode>General</c:formatCode>
                <c:ptCount val="1"/>
                <c:pt idx="0">
                  <c:v>10366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C24-4EB7-A604-6B12BE54B5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1993903311"/>
        <c:axId val="1"/>
      </c:barChart>
      <c:catAx>
        <c:axId val="19939033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993903311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702196708170098"/>
          <c:y val="0.50001563963796558"/>
          <c:w val="0.11576716703515511"/>
          <c:h val="0.12281079909259129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STRUCTURE NEW PTW FIRST REGISTRATIONS
I-III 2024</a:t>
            </a:r>
          </a:p>
        </c:rich>
      </c:tx>
      <c:layout>
        <c:manualLayout>
          <c:xMode val="edge"/>
          <c:yMode val="edge"/>
          <c:x val="0.12740335922885843"/>
          <c:y val="3.96895732516544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2748690768464561"/>
          <c:y val="0.23159595139804751"/>
          <c:w val="0.42940510166913509"/>
          <c:h val="0.65722950141638636"/>
        </c:manualLayout>
      </c:layout>
      <c:pieChart>
        <c:varyColors val="1"/>
        <c:ser>
          <c:idx val="1"/>
          <c:order val="0"/>
          <c:tx>
            <c:strRef>
              <c:f>'R_PTW NEW 2024vs2023'!$O$2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rgbClr val="008FD4"/>
            </a:solidFill>
            <a:ln w="12700">
              <a:noFill/>
              <a:prstDash val="solid"/>
            </a:ln>
          </c:spPr>
          <c:dPt>
            <c:idx val="0"/>
            <c:bubble3D val="0"/>
            <c:spPr>
              <a:solidFill>
                <a:srgbClr val="15448A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F8FA-45EB-8743-4F748A4F0F56}"/>
              </c:ext>
            </c:extLst>
          </c:dPt>
          <c:dPt>
            <c:idx val="1"/>
            <c:bubble3D val="0"/>
            <c:spPr>
              <a:solidFill>
                <a:srgbClr val="94CBEE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F8FA-45EB-8743-4F748A4F0F56}"/>
              </c:ext>
            </c:extLst>
          </c:dPt>
          <c:dLbls>
            <c:dLbl>
              <c:idx val="1"/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8FA-45EB-8743-4F748A4F0F56}"/>
                </c:ext>
              </c:extLst>
            </c:dLbl>
            <c:spPr>
              <a:ln>
                <a:solidFill>
                  <a:schemeClr val="accent1"/>
                </a:solidFill>
              </a:ln>
            </c:spPr>
            <c:txPr>
              <a:bodyPr vertOverflow="overflow" horzOverflow="overflow" wrap="none" lIns="108000" tIns="72000" rIns="108000" bIns="72000">
                <a:spAutoFit/>
              </a:bodyPr>
              <a:lstStyle/>
              <a:p>
                <a:pPr>
                  <a:defRPr sz="1000"/>
                </a:pPr>
                <a:endParaRPr lang="pl-PL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 </c:separator>
            <c:showLeaderLines val="1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oundRect">
                    <a:avLst/>
                  </a:prstGeom>
                </c15:spPr>
              </c:ext>
            </c:extLst>
          </c:dLbls>
          <c:cat>
            <c:strRef>
              <c:f>'R_PTW NEW 2024vs2023'!$B$3:$B$4</c:f>
              <c:strCache>
                <c:ptCount val="2"/>
                <c:pt idx="0">
                  <c:v> MOTORCYCLES </c:v>
                </c:pt>
                <c:pt idx="1">
                  <c:v> MOPEDS </c:v>
                </c:pt>
              </c:strCache>
            </c:strRef>
          </c:cat>
          <c:val>
            <c:numRef>
              <c:f>'R_PTW NEW 2024vs2023'!$P$3:$P$4</c:f>
              <c:numCache>
                <c:formatCode>0.0%</c:formatCode>
                <c:ptCount val="2"/>
                <c:pt idx="0">
                  <c:v>0.79017943276094926</c:v>
                </c:pt>
                <c:pt idx="1">
                  <c:v>0.20982056723905074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F8FA-45EB-8743-4F748A4F0F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6"/>
      </c:pieChart>
      <c:spPr>
        <a:ln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NEW MC</a:t>
            </a:r>
            <a:endParaRPr lang="pl-PL" sz="9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FIRST REGISTRATIONS IN POLAND, 2022-2024</a:t>
            </a:r>
          </a:p>
        </c:rich>
      </c:tx>
      <c:layout>
        <c:manualLayout>
          <c:xMode val="edge"/>
          <c:yMode val="edge"/>
          <c:x val="0.20155076627238436"/>
          <c:y val="3.13315926892950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5271446934724646E-2"/>
          <c:y val="0.23759791122715404"/>
          <c:w val="0.75814068274691548"/>
          <c:h val="0.6449086161879895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'R_MC NEW 2024vs2023'!$B$8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979AC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'R_MC NEW 2024vs2023'!$C$3:$N$3</c:f>
              <c:strCache>
                <c:ptCount val="12"/>
                <c:pt idx="0">
                  <c:v> JAN </c:v>
                </c:pt>
                <c:pt idx="1">
                  <c:v> FEB 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'R_MC NEW 2024vs2023'!$C$8:$N$8</c:f>
              <c:numCache>
                <c:formatCode>General</c:formatCode>
                <c:ptCount val="12"/>
                <c:pt idx="0">
                  <c:v>856</c:v>
                </c:pt>
                <c:pt idx="1">
                  <c:v>1276</c:v>
                </c:pt>
                <c:pt idx="2">
                  <c:v>2828</c:v>
                </c:pt>
                <c:pt idx="3">
                  <c:v>2875</c:v>
                </c:pt>
                <c:pt idx="4">
                  <c:v>3412</c:v>
                </c:pt>
                <c:pt idx="5">
                  <c:v>3241</c:v>
                </c:pt>
                <c:pt idx="6">
                  <c:v>2715</c:v>
                </c:pt>
                <c:pt idx="7">
                  <c:v>2326</c:v>
                </c:pt>
                <c:pt idx="8">
                  <c:v>1469</c:v>
                </c:pt>
                <c:pt idx="9">
                  <c:v>1176</c:v>
                </c:pt>
                <c:pt idx="10">
                  <c:v>936</c:v>
                </c:pt>
                <c:pt idx="11">
                  <c:v>800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F5-4A5C-9E56-8F2591848696}"/>
            </c:ext>
          </c:extLst>
        </c:ser>
        <c:ser>
          <c:idx val="3"/>
          <c:order val="1"/>
          <c:tx>
            <c:strRef>
              <c:f>'R_MC NEW 2024vs2023'!$B$9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'R_MC NEW 2024vs2023'!$C$9:$N$9</c:f>
              <c:numCache>
                <c:formatCode>General</c:formatCode>
                <c:ptCount val="12"/>
                <c:pt idx="0">
                  <c:v>1126</c:v>
                </c:pt>
                <c:pt idx="1">
                  <c:v>1524</c:v>
                </c:pt>
                <c:pt idx="2">
                  <c:v>3134</c:v>
                </c:pt>
                <c:pt idx="3">
                  <c:v>3577</c:v>
                </c:pt>
                <c:pt idx="4">
                  <c:v>3620</c:v>
                </c:pt>
                <c:pt idx="5">
                  <c:v>3442</c:v>
                </c:pt>
                <c:pt idx="6">
                  <c:v>2949</c:v>
                </c:pt>
                <c:pt idx="7">
                  <c:v>2567</c:v>
                </c:pt>
                <c:pt idx="8">
                  <c:v>2080</c:v>
                </c:pt>
                <c:pt idx="9">
                  <c:v>1658</c:v>
                </c:pt>
                <c:pt idx="10">
                  <c:v>1126</c:v>
                </c:pt>
                <c:pt idx="11">
                  <c:v>953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9F5-4A5C-9E56-8F2591848696}"/>
            </c:ext>
          </c:extLst>
        </c:ser>
        <c:ser>
          <c:idx val="2"/>
          <c:order val="2"/>
          <c:tx>
            <c:strRef>
              <c:f>'R_MC NEW 2024vs2023'!$B$10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'R_MC NEW 2024vs2023'!$C$3:$N$3</c:f>
              <c:strCache>
                <c:ptCount val="12"/>
                <c:pt idx="0">
                  <c:v> JAN </c:v>
                </c:pt>
                <c:pt idx="1">
                  <c:v> FEB 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'R_MC NEW 2024vs2023'!$C$10:$N$10</c:f>
              <c:numCache>
                <c:formatCode>General</c:formatCode>
                <c:ptCount val="12"/>
                <c:pt idx="0">
                  <c:v>1395</c:v>
                </c:pt>
                <c:pt idx="1">
                  <c:v>2531</c:v>
                </c:pt>
                <c:pt idx="2">
                  <c:v>4265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9F5-4A5C-9E56-8F25918486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93897487"/>
        <c:axId val="1"/>
      </c:barChart>
      <c:catAx>
        <c:axId val="199389748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993897487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8038319434590617"/>
          <c:y val="0.38121283142479251"/>
          <c:w val="0.11226369229695621"/>
          <c:h val="0.33421379768782161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NEW MC</a:t>
            </a:r>
            <a:endParaRPr lang="pl-PL" sz="2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FIRST REGISTRATIONS IN POLAND</a:t>
            </a:r>
            <a:endParaRPr lang="pl-PL" sz="2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I-III 2023 - 2024</a:t>
            </a:r>
          </a:p>
        </c:rich>
      </c:tx>
      <c:layout>
        <c:manualLayout>
          <c:xMode val="edge"/>
          <c:yMode val="edge"/>
          <c:x val="0.21222562709762052"/>
          <c:y val="3.376621750987649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73873873873874"/>
          <c:y val="0.19740259740259741"/>
          <c:w val="0.68243243243243246"/>
          <c:h val="0.6961038961038961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'R_MC NEW 2024vs2023'!$B$8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008FD4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94CBEE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A98E-4946-814B-A4E347F00ACB}"/>
              </c:ext>
            </c:extLst>
          </c:dPt>
          <c:dLbls>
            <c:dLbl>
              <c:idx val="0"/>
              <c:layout>
                <c:manualLayout>
                  <c:x val="-1.7079145225094938E-3"/>
                  <c:y val="-7.6408030535507756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98E-4946-814B-A4E347F00ACB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'R_MC NEW 2024vs2023'!$O$3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'R_MC NEW 2024vs2023'!$G$15</c:f>
              <c:numCache>
                <c:formatCode>_-* #\ ##0\ _z_ł_-;\-* #\ ##0\ _z_ł_-;_-* "-"??\ _z_ł_-;_-@_-</c:formatCode>
                <c:ptCount val="1"/>
                <c:pt idx="0">
                  <c:v>5784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98E-4946-814B-A4E347F00ACB}"/>
            </c:ext>
          </c:extLst>
        </c:ser>
        <c:ser>
          <c:idx val="2"/>
          <c:order val="1"/>
          <c:tx>
            <c:strRef>
              <c:f>'R_MC NEW 2024vs2023'!$B$10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5371592064505449E-2"/>
                  <c:y val="3.288952517298974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98E-4946-814B-A4E347F00ACB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'R_MC NEW 2024vs2023'!$O$3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'R_MC NEW 2024vs2023'!$O$10</c:f>
              <c:numCache>
                <c:formatCode>General</c:formatCode>
                <c:ptCount val="1"/>
                <c:pt idx="0">
                  <c:v>8191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98E-4946-814B-A4E347F00A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1993901647"/>
        <c:axId val="1"/>
      </c:barChart>
      <c:catAx>
        <c:axId val="199390164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993901647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4462060485682544"/>
          <c:y val="0.39741514128915706"/>
          <c:w val="0.14414863682580215"/>
          <c:h val="0.22857879128745268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First Registrations of new MC JAN-MAR 2024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Engine Capacity Classes share</a:t>
            </a:r>
          </a:p>
        </c:rich>
      </c:tx>
      <c:layout>
        <c:manualLayout>
          <c:xMode val="edge"/>
          <c:yMode val="edge"/>
          <c:x val="0.235867222479543"/>
          <c:y val="9.2589645806469313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994116360454943"/>
          <c:y val="0.24129046369203849"/>
          <c:w val="0.42117366579177601"/>
          <c:h val="0.70195610965296007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5D6AAB"/>
              </a:solidFill>
            </c:spPr>
            <c:extLst>
              <c:ext xmlns:c16="http://schemas.microsoft.com/office/drawing/2014/chart" uri="{C3380CC4-5D6E-409C-BE32-E72D297353CC}">
                <c16:uniqueId val="{00000000-DBAA-4D6E-BEF3-FFE521282D46}"/>
              </c:ext>
            </c:extLst>
          </c:dPt>
          <c:dPt>
            <c:idx val="1"/>
            <c:bubble3D val="0"/>
            <c:spPr>
              <a:solidFill>
                <a:srgbClr val="878787"/>
              </a:solidFill>
            </c:spPr>
            <c:extLst>
              <c:ext xmlns:c16="http://schemas.microsoft.com/office/drawing/2014/chart" uri="{C3380CC4-5D6E-409C-BE32-E72D297353CC}">
                <c16:uniqueId val="{00000001-DBAA-4D6E-BEF3-FFE521282D46}"/>
              </c:ext>
            </c:extLst>
          </c:dPt>
          <c:dPt>
            <c:idx val="2"/>
            <c:bubble3D val="0"/>
            <c:spPr>
              <a:solidFill>
                <a:srgbClr val="979ACA"/>
              </a:solidFill>
            </c:spPr>
            <c:extLst>
              <c:ext xmlns:c16="http://schemas.microsoft.com/office/drawing/2014/chart" uri="{C3380CC4-5D6E-409C-BE32-E72D297353CC}">
                <c16:uniqueId val="{00000002-DBAA-4D6E-BEF3-FFE521282D46}"/>
              </c:ext>
            </c:extLst>
          </c:dPt>
          <c:dPt>
            <c:idx val="3"/>
            <c:bubble3D val="0"/>
            <c:spPr>
              <a:solidFill>
                <a:srgbClr val="94CBEE"/>
              </a:solidFill>
            </c:spPr>
            <c:extLst>
              <c:ext xmlns:c16="http://schemas.microsoft.com/office/drawing/2014/chart" uri="{C3380CC4-5D6E-409C-BE32-E72D297353CC}">
                <c16:uniqueId val="{00000003-DBAA-4D6E-BEF3-FFE521282D46}"/>
              </c:ext>
            </c:extLst>
          </c:dPt>
          <c:dPt>
            <c:idx val="4"/>
            <c:bubble3D val="0"/>
            <c:spPr>
              <a:solidFill>
                <a:srgbClr val="00B0F0"/>
              </a:solidFill>
            </c:spPr>
            <c:extLst>
              <c:ext xmlns:c16="http://schemas.microsoft.com/office/drawing/2014/chart" uri="{C3380CC4-5D6E-409C-BE32-E72D297353CC}">
                <c16:uniqueId val="{00000004-DBAA-4D6E-BEF3-FFE521282D46}"/>
              </c:ext>
            </c:extLst>
          </c:dPt>
          <c:dPt>
            <c:idx val="5"/>
            <c:bubble3D val="0"/>
            <c:spPr>
              <a:solidFill>
                <a:srgbClr val="008FD4"/>
              </a:solidFill>
            </c:spPr>
            <c:extLst>
              <c:ext xmlns:c16="http://schemas.microsoft.com/office/drawing/2014/chart" uri="{C3380CC4-5D6E-409C-BE32-E72D297353CC}">
                <c16:uniqueId val="{00000005-DBAA-4D6E-BEF3-FFE521282D46}"/>
              </c:ext>
            </c:extLst>
          </c:dPt>
          <c:dPt>
            <c:idx val="6"/>
            <c:bubble3D val="0"/>
            <c:spPr>
              <a:solidFill>
                <a:srgbClr val="15448A"/>
              </a:solidFill>
            </c:spPr>
            <c:extLst>
              <c:ext xmlns:c16="http://schemas.microsoft.com/office/drawing/2014/chart" uri="{C3380CC4-5D6E-409C-BE32-E72D297353CC}">
                <c16:uniqueId val="{00000006-DBAA-4D6E-BEF3-FFE521282D46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DBAA-4D6E-BEF3-FFE521282D46}"/>
              </c:ext>
            </c:extLst>
          </c:dPt>
          <c:dLbls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('R_MC 2024 rankings'!$J$6,'R_MC 2024 rankings'!$J$11,'R_MC 2024 rankings'!$J$16,'R_MC 2024 rankings'!$J$21,'R_MC 2024 rankings'!$J$26,'R_MC 2024 rankings'!$J$31,'R_MC 2024 rankings'!$J$36,'R_MC 2024 rankings'!$J$41)</c:f>
              <c:strCache>
                <c:ptCount val="8"/>
                <c:pt idx="0">
                  <c:v>&lt;=125cc</c:v>
                </c:pt>
                <c:pt idx="1">
                  <c:v>125cc&lt;engine capacity&lt;=250cc</c:v>
                </c:pt>
                <c:pt idx="2">
                  <c:v>250cc&lt;engine capacity&lt;=500cc</c:v>
                </c:pt>
                <c:pt idx="3">
                  <c:v>500cc&lt;engine capacity&lt;=750cc</c:v>
                </c:pt>
                <c:pt idx="4">
                  <c:v>750cc&lt;engine capacity&lt;=1000cc</c:v>
                </c:pt>
                <c:pt idx="5">
                  <c:v>&gt;1000cm3</c:v>
                </c:pt>
                <c:pt idx="6">
                  <c:v>electric</c:v>
                </c:pt>
                <c:pt idx="7">
                  <c:v>no data</c:v>
                </c:pt>
              </c:strCache>
            </c:strRef>
          </c:cat>
          <c:val>
            <c:numRef>
              <c:f>('R_MC 2024 rankings'!$L$10,'R_MC 2024 rankings'!$L$15,'R_MC 2024 rankings'!$L$20,'R_MC 2024 rankings'!$L$25,'R_MC 2024 rankings'!$L$30,'R_MC 2024 rankings'!$L$35,'R_MC 2024 rankings'!$L$40,'R_MC 2024 rankings'!$L$41)</c:f>
              <c:numCache>
                <c:formatCode>#,##0</c:formatCode>
                <c:ptCount val="8"/>
                <c:pt idx="0">
                  <c:v>2756</c:v>
                </c:pt>
                <c:pt idx="1">
                  <c:v>119</c:v>
                </c:pt>
                <c:pt idx="2">
                  <c:v>1189</c:v>
                </c:pt>
                <c:pt idx="3">
                  <c:v>1210</c:v>
                </c:pt>
                <c:pt idx="4">
                  <c:v>1264</c:v>
                </c:pt>
                <c:pt idx="5">
                  <c:v>1574</c:v>
                </c:pt>
                <c:pt idx="6">
                  <c:v>79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BAA-4D6E-BEF3-FFE521282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2550872317430906"/>
          <c:y val="0.19164348358894165"/>
          <c:w val="0.36667942977716017"/>
          <c:h val="0.73405214592078427"/>
        </c:manualLayout>
      </c:layout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85724</xdr:colOff>
      <xdr:row>1</xdr:row>
      <xdr:rowOff>57150</xdr:rowOff>
    </xdr:from>
    <xdr:to>
      <xdr:col>7</xdr:col>
      <xdr:colOff>267461</xdr:colOff>
      <xdr:row>6</xdr:row>
      <xdr:rowOff>2988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7FDD722-F672-43A2-B019-8AEAE517B5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00349" y="219075"/>
          <a:ext cx="3229737" cy="7554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14</xdr:row>
      <xdr:rowOff>28575</xdr:rowOff>
    </xdr:from>
    <xdr:to>
      <xdr:col>5</xdr:col>
      <xdr:colOff>266700</xdr:colOff>
      <xdr:row>34</xdr:row>
      <xdr:rowOff>19050</xdr:rowOff>
    </xdr:to>
    <xdr:graphicFrame macro="">
      <xdr:nvGraphicFramePr>
        <xdr:cNvPr id="5347328" name="Chart 1">
          <a:extLst>
            <a:ext uri="{FF2B5EF4-FFF2-40B4-BE49-F238E27FC236}">
              <a16:creationId xmlns:a16="http://schemas.microsoft.com/office/drawing/2014/main" id="{BD2CA2AA-DB7B-C48D-7381-0DCFD8115E7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400050</xdr:colOff>
      <xdr:row>14</xdr:row>
      <xdr:rowOff>9525</xdr:rowOff>
    </xdr:from>
    <xdr:to>
      <xdr:col>10</xdr:col>
      <xdr:colOff>504825</xdr:colOff>
      <xdr:row>34</xdr:row>
      <xdr:rowOff>28575</xdr:rowOff>
    </xdr:to>
    <xdr:graphicFrame macro="">
      <xdr:nvGraphicFramePr>
        <xdr:cNvPr id="5347329" name="Chart 2">
          <a:extLst>
            <a:ext uri="{FF2B5EF4-FFF2-40B4-BE49-F238E27FC236}">
              <a16:creationId xmlns:a16="http://schemas.microsoft.com/office/drawing/2014/main" id="{40F17493-8B0C-0C00-C1F1-AF9125AED8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581025</xdr:colOff>
      <xdr:row>14</xdr:row>
      <xdr:rowOff>0</xdr:rowOff>
    </xdr:from>
    <xdr:to>
      <xdr:col>15</xdr:col>
      <xdr:colOff>490088</xdr:colOff>
      <xdr:row>34</xdr:row>
      <xdr:rowOff>28575</xdr:rowOff>
    </xdr:to>
    <xdr:graphicFrame macro="">
      <xdr:nvGraphicFramePr>
        <xdr:cNvPr id="5347330" name="Chart 3">
          <a:extLst>
            <a:ext uri="{FF2B5EF4-FFF2-40B4-BE49-F238E27FC236}">
              <a16:creationId xmlns:a16="http://schemas.microsoft.com/office/drawing/2014/main" id="{E3EC93A5-43A4-8050-B715-D08F5883C9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14</xdr:row>
      <xdr:rowOff>28575</xdr:rowOff>
    </xdr:from>
    <xdr:to>
      <xdr:col>5</xdr:col>
      <xdr:colOff>266700</xdr:colOff>
      <xdr:row>34</xdr:row>
      <xdr:rowOff>19050</xdr:rowOff>
    </xdr:to>
    <xdr:graphicFrame macro="">
      <xdr:nvGraphicFramePr>
        <xdr:cNvPr id="977707" name="Chart 1">
          <a:extLst>
            <a:ext uri="{FF2B5EF4-FFF2-40B4-BE49-F238E27FC236}">
              <a16:creationId xmlns:a16="http://schemas.microsoft.com/office/drawing/2014/main" id="{8665DA3D-E86F-E83D-9E0B-F57B727622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400050</xdr:colOff>
      <xdr:row>14</xdr:row>
      <xdr:rowOff>9525</xdr:rowOff>
    </xdr:from>
    <xdr:to>
      <xdr:col>10</xdr:col>
      <xdr:colOff>504825</xdr:colOff>
      <xdr:row>34</xdr:row>
      <xdr:rowOff>28575</xdr:rowOff>
    </xdr:to>
    <xdr:graphicFrame macro="">
      <xdr:nvGraphicFramePr>
        <xdr:cNvPr id="977708" name="Chart 2">
          <a:extLst>
            <a:ext uri="{FF2B5EF4-FFF2-40B4-BE49-F238E27FC236}">
              <a16:creationId xmlns:a16="http://schemas.microsoft.com/office/drawing/2014/main" id="{C125D898-196C-B143-DB2F-BC1C842C87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581025</xdr:colOff>
      <xdr:row>14</xdr:row>
      <xdr:rowOff>0</xdr:rowOff>
    </xdr:from>
    <xdr:to>
      <xdr:col>15</xdr:col>
      <xdr:colOff>552450</xdr:colOff>
      <xdr:row>34</xdr:row>
      <xdr:rowOff>28575</xdr:rowOff>
    </xdr:to>
    <xdr:graphicFrame macro="">
      <xdr:nvGraphicFramePr>
        <xdr:cNvPr id="977709" name="Chart 3">
          <a:extLst>
            <a:ext uri="{FF2B5EF4-FFF2-40B4-BE49-F238E27FC236}">
              <a16:creationId xmlns:a16="http://schemas.microsoft.com/office/drawing/2014/main" id="{0638C5F4-99A7-0879-1254-97E83A313E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16</xdr:row>
      <xdr:rowOff>0</xdr:rowOff>
    </xdr:from>
    <xdr:to>
      <xdr:col>10</xdr:col>
      <xdr:colOff>9525</xdr:colOff>
      <xdr:row>38</xdr:row>
      <xdr:rowOff>85725</xdr:rowOff>
    </xdr:to>
    <xdr:graphicFrame macro="">
      <xdr:nvGraphicFramePr>
        <xdr:cNvPr id="1308131" name="Chart 1">
          <a:extLst>
            <a:ext uri="{FF2B5EF4-FFF2-40B4-BE49-F238E27FC236}">
              <a16:creationId xmlns:a16="http://schemas.microsoft.com/office/drawing/2014/main" id="{35C3E594-F7AB-8C80-0C79-83B11E32A16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16</xdr:row>
      <xdr:rowOff>0</xdr:rowOff>
    </xdr:from>
    <xdr:to>
      <xdr:col>17</xdr:col>
      <xdr:colOff>104775</xdr:colOff>
      <xdr:row>38</xdr:row>
      <xdr:rowOff>104775</xdr:rowOff>
    </xdr:to>
    <xdr:graphicFrame macro="">
      <xdr:nvGraphicFramePr>
        <xdr:cNvPr id="1308132" name="Chart 2">
          <a:extLst>
            <a:ext uri="{FF2B5EF4-FFF2-40B4-BE49-F238E27FC236}">
              <a16:creationId xmlns:a16="http://schemas.microsoft.com/office/drawing/2014/main" id="{B1757DBC-2005-215C-31A2-341E4B0D4A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22411</xdr:colOff>
      <xdr:row>43</xdr:row>
      <xdr:rowOff>38100</xdr:rowOff>
    </xdr:from>
    <xdr:to>
      <xdr:col>15</xdr:col>
      <xdr:colOff>560294</xdr:colOff>
      <xdr:row>60</xdr:row>
      <xdr:rowOff>19050</xdr:rowOff>
    </xdr:to>
    <xdr:graphicFrame macro="">
      <xdr:nvGraphicFramePr>
        <xdr:cNvPr id="1815877" name="Wykres 2">
          <a:extLst>
            <a:ext uri="{FF2B5EF4-FFF2-40B4-BE49-F238E27FC236}">
              <a16:creationId xmlns:a16="http://schemas.microsoft.com/office/drawing/2014/main" id="{A833B836-2CD7-A1AB-3721-D05586286D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16727</xdr:colOff>
      <xdr:row>49</xdr:row>
      <xdr:rowOff>31858</xdr:rowOff>
    </xdr:from>
    <xdr:to>
      <xdr:col>23</xdr:col>
      <xdr:colOff>587508</xdr:colOff>
      <xdr:row>66</xdr:row>
      <xdr:rowOff>22333</xdr:rowOff>
    </xdr:to>
    <xdr:graphicFrame macro="">
      <xdr:nvGraphicFramePr>
        <xdr:cNvPr id="1815878" name="Wykres 3">
          <a:extLst>
            <a:ext uri="{FF2B5EF4-FFF2-40B4-BE49-F238E27FC236}">
              <a16:creationId xmlns:a16="http://schemas.microsoft.com/office/drawing/2014/main" id="{6DF849A7-D391-CE0D-C6A4-24D4F9639D2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15</xdr:row>
      <xdr:rowOff>133350</xdr:rowOff>
    </xdr:from>
    <xdr:to>
      <xdr:col>9</xdr:col>
      <xdr:colOff>619125</xdr:colOff>
      <xdr:row>38</xdr:row>
      <xdr:rowOff>57150</xdr:rowOff>
    </xdr:to>
    <xdr:graphicFrame macro="">
      <xdr:nvGraphicFramePr>
        <xdr:cNvPr id="1322465" name="Chart 1">
          <a:extLst>
            <a:ext uri="{FF2B5EF4-FFF2-40B4-BE49-F238E27FC236}">
              <a16:creationId xmlns:a16="http://schemas.microsoft.com/office/drawing/2014/main" id="{4673CA4E-4B70-B027-926A-DA06FFFAAD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16</xdr:row>
      <xdr:rowOff>0</xdr:rowOff>
    </xdr:from>
    <xdr:to>
      <xdr:col>17</xdr:col>
      <xdr:colOff>104775</xdr:colOff>
      <xdr:row>38</xdr:row>
      <xdr:rowOff>104775</xdr:rowOff>
    </xdr:to>
    <xdr:graphicFrame macro="">
      <xdr:nvGraphicFramePr>
        <xdr:cNvPr id="1322466" name="Chart 2">
          <a:extLst>
            <a:ext uri="{FF2B5EF4-FFF2-40B4-BE49-F238E27FC236}">
              <a16:creationId xmlns:a16="http://schemas.microsoft.com/office/drawing/2014/main" id="{BE0A4366-14DA-69C9-DF97-C8C56816B4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14</xdr:row>
      <xdr:rowOff>28575</xdr:rowOff>
    </xdr:from>
    <xdr:to>
      <xdr:col>5</xdr:col>
      <xdr:colOff>266700</xdr:colOff>
      <xdr:row>34</xdr:row>
      <xdr:rowOff>19050</xdr:rowOff>
    </xdr:to>
    <xdr:graphicFrame macro="">
      <xdr:nvGraphicFramePr>
        <xdr:cNvPr id="978731" name="Chart 1">
          <a:extLst>
            <a:ext uri="{FF2B5EF4-FFF2-40B4-BE49-F238E27FC236}">
              <a16:creationId xmlns:a16="http://schemas.microsoft.com/office/drawing/2014/main" id="{BC7C5FD5-0B93-EB71-96B2-50C150817A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400050</xdr:colOff>
      <xdr:row>14</xdr:row>
      <xdr:rowOff>9525</xdr:rowOff>
    </xdr:from>
    <xdr:to>
      <xdr:col>10</xdr:col>
      <xdr:colOff>504825</xdr:colOff>
      <xdr:row>34</xdr:row>
      <xdr:rowOff>28575</xdr:rowOff>
    </xdr:to>
    <xdr:graphicFrame macro="">
      <xdr:nvGraphicFramePr>
        <xdr:cNvPr id="978732" name="Chart 2">
          <a:extLst>
            <a:ext uri="{FF2B5EF4-FFF2-40B4-BE49-F238E27FC236}">
              <a16:creationId xmlns:a16="http://schemas.microsoft.com/office/drawing/2014/main" id="{6DDB9F4B-BA84-955C-F49F-9A907D30A7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581025</xdr:colOff>
      <xdr:row>13</xdr:row>
      <xdr:rowOff>152400</xdr:rowOff>
    </xdr:from>
    <xdr:to>
      <xdr:col>15</xdr:col>
      <xdr:colOff>552450</xdr:colOff>
      <xdr:row>34</xdr:row>
      <xdr:rowOff>19050</xdr:rowOff>
    </xdr:to>
    <xdr:graphicFrame macro="">
      <xdr:nvGraphicFramePr>
        <xdr:cNvPr id="978733" name="Chart 3">
          <a:extLst>
            <a:ext uri="{FF2B5EF4-FFF2-40B4-BE49-F238E27FC236}">
              <a16:creationId xmlns:a16="http://schemas.microsoft.com/office/drawing/2014/main" id="{7E8E78E1-795C-6B98-D393-D110E270030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781050</xdr:colOff>
      <xdr:row>0</xdr:row>
      <xdr:rowOff>152400</xdr:rowOff>
    </xdr:from>
    <xdr:to>
      <xdr:col>25</xdr:col>
      <xdr:colOff>400050</xdr:colOff>
      <xdr:row>20</xdr:row>
      <xdr:rowOff>142875</xdr:rowOff>
    </xdr:to>
    <xdr:graphicFrame macro="">
      <xdr:nvGraphicFramePr>
        <xdr:cNvPr id="4" name="Chart 1">
          <a:extLst>
            <a:ext uri="{FF2B5EF4-FFF2-40B4-BE49-F238E27FC236}">
              <a16:creationId xmlns:a16="http://schemas.microsoft.com/office/drawing/2014/main" id="{007E1D53-CAC4-4350-AD70-9478B61899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19050</xdr:colOff>
      <xdr:row>22</xdr:row>
      <xdr:rowOff>9525</xdr:rowOff>
    </xdr:from>
    <xdr:to>
      <xdr:col>25</xdr:col>
      <xdr:colOff>428625</xdr:colOff>
      <xdr:row>44</xdr:row>
      <xdr:rowOff>114300</xdr:rowOff>
    </xdr:to>
    <xdr:graphicFrame macro="">
      <xdr:nvGraphicFramePr>
        <xdr:cNvPr id="5" name="Chart 2">
          <a:extLst>
            <a:ext uri="{FF2B5EF4-FFF2-40B4-BE49-F238E27FC236}">
              <a16:creationId xmlns:a16="http://schemas.microsoft.com/office/drawing/2014/main" id="{5039BACC-C5B2-4870-9C1E-92995F97A39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X:\PZPM%202023\CEP\Informacje%20prasowe\2023.01\PTW\Pierwsze%20rejestracje%20PTW%2001%202023.xlsx" TargetMode="External"/><Relationship Id="rId1" Type="http://schemas.openxmlformats.org/officeDocument/2006/relationships/externalLinkPath" Target="/PZPM%202023/CEP/Informacje%20prasowe/2023.01/PTW/Pierwsze%20rejestracje%20PTW%2001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DEX"/>
      <sheetName val="R_PTW 2023vs2022"/>
      <sheetName val="R_PTW NEW 2023vs2022"/>
      <sheetName val="R_nowe MC 2023vs2022"/>
      <sheetName val="R_MC 2023 rankingi"/>
      <sheetName val="R_nowe MP 20223s2022"/>
      <sheetName val="R_MP_2023 ranking"/>
      <sheetName val="R_PTW USED 2023vs2022"/>
      <sheetName val="R_MC&amp;MP struktura 202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4">
          <cell r="B4" t="str">
            <v>STY</v>
          </cell>
          <cell r="C4" t="str">
            <v>LUT</v>
          </cell>
          <cell r="D4" t="str">
            <v>MAR</v>
          </cell>
          <cell r="E4" t="str">
            <v>KWI</v>
          </cell>
          <cell r="F4" t="str">
            <v>MAJ</v>
          </cell>
          <cell r="G4" t="str">
            <v>CZE</v>
          </cell>
          <cell r="H4" t="str">
            <v>LIP</v>
          </cell>
          <cell r="I4" t="str">
            <v>SIE</v>
          </cell>
          <cell r="J4" t="str">
            <v>WRZ</v>
          </cell>
          <cell r="K4" t="str">
            <v>PAŹ</v>
          </cell>
          <cell r="L4" t="str">
            <v>LIS</v>
          </cell>
          <cell r="M4" t="str">
            <v>GRU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1EB4C8-DA8B-4C70-AF1A-E2E32B86C2B6}">
  <sheetPr>
    <pageSetUpPr fitToPage="1"/>
  </sheetPr>
  <dimension ref="B7:R30"/>
  <sheetViews>
    <sheetView showGridLines="0" tabSelected="1" zoomScaleNormal="100" workbookViewId="0"/>
  </sheetViews>
  <sheetFormatPr defaultRowHeight="12.75"/>
  <cols>
    <col min="1" max="1" width="4.140625" customWidth="1"/>
    <col min="2" max="2" width="31.5703125" bestFit="1" customWidth="1"/>
    <col min="12" max="12" width="8.7109375" customWidth="1"/>
    <col min="13" max="13" width="13.85546875" customWidth="1"/>
  </cols>
  <sheetData>
    <row r="7" spans="2:18">
      <c r="B7" s="175"/>
      <c r="C7" s="176"/>
      <c r="D7" s="176"/>
      <c r="E7" s="176"/>
      <c r="F7" s="176"/>
      <c r="G7" s="176"/>
      <c r="H7" s="176"/>
      <c r="I7" s="176"/>
      <c r="J7" s="176"/>
      <c r="K7" s="176"/>
      <c r="L7" s="176"/>
      <c r="M7" s="1"/>
      <c r="N7" s="1"/>
      <c r="O7" s="1"/>
      <c r="P7" s="1"/>
      <c r="Q7" s="1"/>
      <c r="R7" s="1"/>
    </row>
    <row r="8" spans="2:18">
      <c r="B8" s="208" t="s">
        <v>65</v>
      </c>
      <c r="C8" s="208"/>
      <c r="D8" s="208"/>
      <c r="E8" s="208"/>
      <c r="F8" s="208"/>
      <c r="G8" s="208"/>
      <c r="H8" s="208"/>
      <c r="I8" s="208"/>
      <c r="J8" s="208"/>
      <c r="K8" s="208"/>
      <c r="L8" s="208"/>
      <c r="M8" s="1"/>
      <c r="N8" s="1"/>
      <c r="O8" s="1"/>
      <c r="P8" s="1"/>
      <c r="Q8" s="1"/>
      <c r="R8" s="1"/>
    </row>
    <row r="9" spans="2:18">
      <c r="B9" s="175"/>
      <c r="C9" s="178"/>
      <c r="D9" s="176"/>
      <c r="E9" s="176"/>
      <c r="F9" s="176"/>
      <c r="G9" s="176"/>
      <c r="H9" s="176"/>
      <c r="I9" s="176"/>
      <c r="J9" s="176"/>
      <c r="K9" s="176"/>
      <c r="L9" s="176"/>
      <c r="M9" s="1"/>
      <c r="N9" s="1"/>
      <c r="O9" s="1"/>
      <c r="P9" s="1"/>
      <c r="Q9" s="1"/>
      <c r="R9" s="1"/>
    </row>
    <row r="10" spans="2:18">
      <c r="B10" s="183" t="s">
        <v>127</v>
      </c>
      <c r="C10" s="179" t="s">
        <v>105</v>
      </c>
      <c r="D10" s="176"/>
      <c r="E10" s="176"/>
      <c r="F10" s="176"/>
      <c r="G10" s="176"/>
      <c r="H10" s="176"/>
      <c r="I10" s="176"/>
      <c r="J10" s="176"/>
      <c r="K10" s="176"/>
      <c r="L10" s="176"/>
      <c r="M10" s="1"/>
      <c r="N10" s="1"/>
      <c r="O10" s="1"/>
      <c r="P10" s="1"/>
      <c r="Q10" s="1"/>
      <c r="R10" s="1"/>
    </row>
    <row r="11" spans="2:18">
      <c r="B11" s="184"/>
      <c r="C11" s="177"/>
      <c r="D11" s="177"/>
      <c r="E11" s="177"/>
      <c r="F11" s="177"/>
      <c r="G11" s="177"/>
      <c r="H11" s="177"/>
      <c r="I11" s="177"/>
      <c r="J11" s="177"/>
      <c r="K11" s="177"/>
      <c r="L11" s="177"/>
    </row>
    <row r="12" spans="2:18">
      <c r="B12" s="183" t="s">
        <v>128</v>
      </c>
      <c r="C12" s="180" t="s">
        <v>106</v>
      </c>
      <c r="D12" s="177"/>
      <c r="E12" s="177"/>
      <c r="F12" s="177"/>
      <c r="G12" s="177"/>
      <c r="H12" s="177"/>
      <c r="I12" s="177"/>
      <c r="J12" s="177"/>
      <c r="K12" s="177"/>
      <c r="L12" s="177"/>
    </row>
    <row r="13" spans="2:18">
      <c r="B13" s="184"/>
      <c r="C13" s="176"/>
      <c r="D13" s="177"/>
      <c r="E13" s="177"/>
      <c r="F13" s="177"/>
      <c r="G13" s="177"/>
      <c r="H13" s="177"/>
      <c r="I13" s="177"/>
      <c r="J13" s="177"/>
      <c r="K13" s="177"/>
      <c r="L13" s="177"/>
    </row>
    <row r="14" spans="2:18">
      <c r="B14" s="183" t="s">
        <v>129</v>
      </c>
      <c r="C14" s="180" t="s">
        <v>107</v>
      </c>
      <c r="D14" s="177"/>
      <c r="E14" s="177"/>
      <c r="F14" s="177"/>
      <c r="G14" s="177"/>
      <c r="H14" s="177"/>
      <c r="I14" s="177"/>
      <c r="J14" s="177"/>
      <c r="K14" s="177"/>
      <c r="L14" s="177"/>
    </row>
    <row r="15" spans="2:18">
      <c r="B15" s="184"/>
      <c r="C15" s="177"/>
      <c r="D15" s="177"/>
      <c r="E15" s="177"/>
      <c r="F15" s="177"/>
      <c r="G15" s="177"/>
      <c r="H15" s="177"/>
      <c r="I15" s="177"/>
      <c r="J15" s="177"/>
      <c r="K15" s="177"/>
      <c r="L15" s="177"/>
    </row>
    <row r="16" spans="2:18">
      <c r="B16" s="183" t="s">
        <v>130</v>
      </c>
      <c r="C16" s="181" t="s">
        <v>97</v>
      </c>
      <c r="D16" s="176"/>
      <c r="E16" s="176"/>
      <c r="F16" s="176"/>
      <c r="G16" s="176"/>
      <c r="H16" s="176"/>
      <c r="I16" s="176"/>
      <c r="J16" s="176"/>
      <c r="K16" s="176"/>
      <c r="L16" s="176"/>
      <c r="M16" s="1"/>
      <c r="N16" s="1"/>
      <c r="O16" s="1"/>
      <c r="P16" s="1"/>
      <c r="Q16" s="1"/>
    </row>
    <row r="17" spans="2:12">
      <c r="B17" s="184"/>
      <c r="C17" s="177"/>
      <c r="D17" s="177"/>
      <c r="E17" s="177"/>
      <c r="F17" s="177"/>
      <c r="G17" s="177"/>
      <c r="H17" s="177"/>
      <c r="I17" s="177"/>
      <c r="J17" s="177"/>
      <c r="K17" s="177"/>
      <c r="L17" s="177"/>
    </row>
    <row r="18" spans="2:12">
      <c r="B18" s="183" t="s">
        <v>131</v>
      </c>
      <c r="C18" s="179" t="s">
        <v>108</v>
      </c>
      <c r="D18" s="177"/>
      <c r="E18" s="177"/>
      <c r="F18" s="177"/>
      <c r="G18" s="177"/>
      <c r="H18" s="177"/>
      <c r="I18" s="177"/>
      <c r="J18" s="177"/>
      <c r="K18" s="177"/>
      <c r="L18" s="177"/>
    </row>
    <row r="19" spans="2:12">
      <c r="B19" s="184"/>
      <c r="C19" s="177"/>
      <c r="D19" s="177"/>
      <c r="E19" s="177"/>
      <c r="F19" s="177"/>
      <c r="G19" s="177"/>
      <c r="H19" s="177"/>
      <c r="I19" s="177"/>
      <c r="J19" s="177"/>
      <c r="K19" s="177"/>
      <c r="L19" s="177"/>
    </row>
    <row r="20" spans="2:12">
      <c r="B20" s="185" t="s">
        <v>132</v>
      </c>
      <c r="C20" s="177" t="s">
        <v>98</v>
      </c>
      <c r="D20" s="177"/>
      <c r="E20" s="177"/>
      <c r="F20" s="177"/>
      <c r="G20" s="177"/>
      <c r="H20" s="177"/>
      <c r="I20" s="177"/>
      <c r="J20" s="177"/>
      <c r="K20" s="177"/>
      <c r="L20" s="177"/>
    </row>
    <row r="21" spans="2:12">
      <c r="B21" s="184"/>
      <c r="C21" s="177"/>
      <c r="D21" s="177"/>
      <c r="E21" s="177"/>
      <c r="F21" s="177"/>
      <c r="G21" s="177"/>
      <c r="H21" s="177"/>
      <c r="I21" s="177"/>
      <c r="J21" s="177"/>
      <c r="K21" s="177"/>
      <c r="L21" s="177"/>
    </row>
    <row r="22" spans="2:12">
      <c r="B22" s="185" t="s">
        <v>133</v>
      </c>
      <c r="C22" s="179" t="s">
        <v>109</v>
      </c>
      <c r="D22" s="177"/>
      <c r="E22" s="177"/>
      <c r="F22" s="177"/>
      <c r="G22" s="177"/>
      <c r="H22" s="177"/>
      <c r="I22" s="177"/>
      <c r="J22" s="177"/>
      <c r="K22" s="177"/>
      <c r="L22" s="177"/>
    </row>
    <row r="23" spans="2:12">
      <c r="B23" s="184"/>
      <c r="C23" s="177"/>
      <c r="D23" s="177"/>
      <c r="E23" s="177"/>
      <c r="F23" s="177"/>
      <c r="G23" s="177"/>
      <c r="H23" s="177"/>
      <c r="I23" s="177"/>
      <c r="J23" s="177"/>
      <c r="K23" s="177"/>
      <c r="L23" s="177"/>
    </row>
    <row r="24" spans="2:12">
      <c r="B24" s="185" t="s">
        <v>134</v>
      </c>
      <c r="C24" s="179" t="s">
        <v>110</v>
      </c>
      <c r="D24" s="177"/>
      <c r="E24" s="177"/>
      <c r="F24" s="177"/>
      <c r="G24" s="177"/>
      <c r="H24" s="177"/>
      <c r="I24" s="177"/>
      <c r="J24" s="177"/>
      <c r="K24" s="177"/>
      <c r="L24" s="177"/>
    </row>
    <row r="25" spans="2:12">
      <c r="B25" s="177"/>
      <c r="C25" s="177"/>
      <c r="D25" s="177"/>
      <c r="E25" s="177"/>
      <c r="F25" s="177"/>
      <c r="G25" s="177"/>
      <c r="H25" s="177"/>
      <c r="I25" s="177"/>
      <c r="J25" s="177"/>
      <c r="K25" s="177"/>
      <c r="L25" s="177"/>
    </row>
    <row r="26" spans="2:12">
      <c r="B26" s="182" t="s">
        <v>40</v>
      </c>
      <c r="C26" s="177"/>
      <c r="D26" s="177"/>
      <c r="E26" s="177"/>
      <c r="F26" s="177"/>
      <c r="G26" s="177"/>
      <c r="H26" s="177"/>
      <c r="I26" s="177"/>
      <c r="J26" s="177"/>
      <c r="K26" s="177"/>
      <c r="L26" s="177"/>
    </row>
    <row r="27" spans="2:12">
      <c r="B27" s="182" t="s">
        <v>101</v>
      </c>
      <c r="C27" s="177"/>
      <c r="D27" s="177"/>
      <c r="E27" s="177"/>
      <c r="F27" s="177"/>
      <c r="G27" s="177"/>
      <c r="H27" s="177"/>
      <c r="I27" s="177"/>
      <c r="J27" s="177"/>
      <c r="K27" s="177"/>
      <c r="L27" s="177"/>
    </row>
    <row r="28" spans="2:12">
      <c r="B28" s="177"/>
      <c r="C28" s="177"/>
      <c r="D28" s="177"/>
      <c r="E28" s="177"/>
      <c r="F28" s="177"/>
      <c r="G28" s="177"/>
      <c r="H28" s="177"/>
      <c r="I28" s="177"/>
      <c r="J28" s="177"/>
      <c r="K28" s="177"/>
      <c r="L28" s="177"/>
    </row>
    <row r="29" spans="2:12">
      <c r="B29" s="177"/>
      <c r="C29" s="177"/>
      <c r="D29" s="177"/>
      <c r="E29" s="177"/>
      <c r="F29" s="177"/>
      <c r="G29" s="177"/>
      <c r="H29" s="177"/>
      <c r="I29" s="177"/>
      <c r="J29" s="177"/>
      <c r="K29" s="177"/>
      <c r="L29" s="177"/>
    </row>
    <row r="30" spans="2:12" ht="14.25">
      <c r="B30" s="207"/>
      <c r="C30" s="207"/>
      <c r="D30" s="177"/>
      <c r="E30" s="177"/>
      <c r="F30" s="177"/>
      <c r="G30" s="177"/>
      <c r="H30" s="177"/>
      <c r="I30" s="177"/>
      <c r="J30" s="177"/>
      <c r="K30" s="177"/>
      <c r="L30" s="177"/>
    </row>
  </sheetData>
  <mergeCells count="2">
    <mergeCell ref="B30:C30"/>
    <mergeCell ref="B8:L8"/>
  </mergeCells>
  <hyperlinks>
    <hyperlink ref="B10" location="'R_PTW 2024vs2023'!A1" display="R_PTW 2024vs2023" xr:uid="{C5880B31-FEDA-404F-A7E2-15DECCAC537C}"/>
    <hyperlink ref="B12" location="'R_PTW NEW 2024vs2023'!A1" display="R_PTW NEW 2024vs2023" xr:uid="{B3262C3D-F75B-4496-9DEB-7EB013A317D5}"/>
    <hyperlink ref="B14" location="'R_MC NEW 2024vs2023'!A1" display="R_MC NEW 2024vs2023" xr:uid="{BED6983B-C683-473E-97ED-02D90053DE17}"/>
    <hyperlink ref="B16" location="'R_MC 2024 rankings'!A1" display="R_MC 2024 rankings" xr:uid="{4A59A9BE-F286-467E-BBE3-8A3389736CDC}"/>
    <hyperlink ref="B18" location="'R_MP NEW 2024vs2023'!A1" display="R_MP NEW 2024vs2023" xr:uid="{50B8AD66-EB28-4B94-91A8-1F57DC2CB986}"/>
    <hyperlink ref="B20" location="INDEX!A1" display="R_MP_2024 ranking" xr:uid="{21B31F5A-EF41-4A47-8874-A83F1EE9D26E}"/>
    <hyperlink ref="B22" location="'R_PTW USED 2024vs2023'!A1" display="R_PTW USED 2024vs2023" xr:uid="{571D59F1-D10A-4987-8873-49E5B78AA0FD}"/>
    <hyperlink ref="B24" location="'R_MC&amp;MP structure 2024'!A1" display="R_MC&amp;MP structure 2024" xr:uid="{43FD941D-5D26-4D64-8048-AFE4D25EB86E}"/>
  </hyperlinks>
  <pageMargins left="0.78740157480314965" right="0.78740157480314965" top="0.98425196850393704" bottom="0.98425196850393704" header="0.51181102362204722" footer="0.51181102362204722"/>
  <pageSetup paperSize="9" scale="94" orientation="landscape" horizontalDpi="4294967292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3">
    <pageSetUpPr fitToPage="1"/>
  </sheetPr>
  <dimension ref="B1:R46"/>
  <sheetViews>
    <sheetView showGridLines="0" zoomScale="80" zoomScaleNormal="80" workbookViewId="0"/>
  </sheetViews>
  <sheetFormatPr defaultRowHeight="12.75"/>
  <cols>
    <col min="1" max="1" width="2.85546875" customWidth="1"/>
    <col min="2" max="2" width="26" customWidth="1"/>
    <col min="3" max="5" width="11.28515625" bestFit="1" customWidth="1"/>
    <col min="6" max="6" width="12" customWidth="1"/>
    <col min="7" max="7" width="12.42578125" customWidth="1"/>
    <col min="8" max="14" width="11.28515625" bestFit="1" customWidth="1"/>
    <col min="15" max="15" width="10.28515625" customWidth="1"/>
    <col min="21" max="21" width="19.42578125" customWidth="1"/>
    <col min="22" max="23" width="12.140625" bestFit="1" customWidth="1"/>
    <col min="24" max="33" width="12" bestFit="1" customWidth="1"/>
    <col min="34" max="34" width="13.7109375" bestFit="1" customWidth="1"/>
  </cols>
  <sheetData>
    <row r="1" spans="2:18" ht="31.5" customHeight="1">
      <c r="B1" s="209" t="s">
        <v>111</v>
      </c>
      <c r="C1" s="210"/>
      <c r="D1" s="210"/>
      <c r="E1" s="210"/>
      <c r="F1" s="210"/>
      <c r="G1" s="210"/>
      <c r="H1" s="210"/>
      <c r="I1" s="210"/>
      <c r="J1" s="210"/>
      <c r="K1" s="210"/>
      <c r="L1" s="210"/>
      <c r="M1" s="210"/>
      <c r="N1" s="210"/>
      <c r="O1" s="210"/>
    </row>
    <row r="2" spans="2:18" ht="15.75" customHeight="1">
      <c r="B2" s="10" t="s">
        <v>38</v>
      </c>
      <c r="C2" s="11" t="s">
        <v>6</v>
      </c>
      <c r="D2" s="11" t="s">
        <v>7</v>
      </c>
      <c r="E2" s="12" t="s">
        <v>1</v>
      </c>
      <c r="F2" s="12" t="s">
        <v>8</v>
      </c>
      <c r="G2" s="12" t="s">
        <v>9</v>
      </c>
      <c r="H2" s="12" t="s">
        <v>10</v>
      </c>
      <c r="I2" s="12" t="s">
        <v>11</v>
      </c>
      <c r="J2" s="12" t="s">
        <v>12</v>
      </c>
      <c r="K2" s="12" t="s">
        <v>13</v>
      </c>
      <c r="L2" s="12" t="s">
        <v>14</v>
      </c>
      <c r="M2" s="12" t="s">
        <v>15</v>
      </c>
      <c r="N2" s="12" t="s">
        <v>16</v>
      </c>
      <c r="O2" s="13" t="s">
        <v>4</v>
      </c>
    </row>
    <row r="3" spans="2:18" ht="15.75" customHeight="1">
      <c r="B3" s="14" t="s">
        <v>3</v>
      </c>
      <c r="C3" s="15">
        <v>5519</v>
      </c>
      <c r="D3" s="15">
        <v>8701</v>
      </c>
      <c r="E3" s="15">
        <v>12731</v>
      </c>
      <c r="F3" s="15"/>
      <c r="G3" s="15"/>
      <c r="H3" s="15"/>
      <c r="I3" s="15"/>
      <c r="J3" s="15"/>
      <c r="K3" s="15"/>
      <c r="L3" s="15"/>
      <c r="M3" s="15"/>
      <c r="N3" s="15"/>
      <c r="O3" s="16">
        <v>14220</v>
      </c>
      <c r="P3" s="8">
        <v>0.84137033311638365</v>
      </c>
    </row>
    <row r="4" spans="2:18" ht="15.75" customHeight="1">
      <c r="B4" s="14" t="s">
        <v>2</v>
      </c>
      <c r="C4" s="19">
        <v>1068</v>
      </c>
      <c r="D4" s="19">
        <v>1613</v>
      </c>
      <c r="E4" s="15">
        <v>2328</v>
      </c>
      <c r="F4" s="19"/>
      <c r="G4" s="19"/>
      <c r="H4" s="19"/>
      <c r="I4" s="19"/>
      <c r="J4" s="19"/>
      <c r="K4" s="19"/>
      <c r="L4" s="19"/>
      <c r="M4" s="19"/>
      <c r="N4" s="19"/>
      <c r="O4" s="16">
        <v>2681</v>
      </c>
      <c r="P4" s="8">
        <v>0.15862966688361635</v>
      </c>
    </row>
    <row r="5" spans="2:18">
      <c r="B5" s="21" t="s">
        <v>112</v>
      </c>
      <c r="C5" s="22">
        <v>6587</v>
      </c>
      <c r="D5" s="22">
        <v>10314</v>
      </c>
      <c r="E5" s="22">
        <v>15059</v>
      </c>
      <c r="F5" s="22"/>
      <c r="G5" s="22"/>
      <c r="H5" s="22"/>
      <c r="I5" s="22"/>
      <c r="J5" s="22"/>
      <c r="K5" s="22"/>
      <c r="L5" s="22"/>
      <c r="M5" s="22"/>
      <c r="N5" s="22"/>
      <c r="O5" s="23">
        <v>16901</v>
      </c>
      <c r="P5" s="8">
        <v>1</v>
      </c>
    </row>
    <row r="6" spans="2:18" ht="15.75" customHeight="1">
      <c r="B6" s="25" t="s">
        <v>113</v>
      </c>
      <c r="C6" s="26">
        <v>0.42329299913569574</v>
      </c>
      <c r="D6" s="26">
        <v>0.5658114467891302</v>
      </c>
      <c r="E6" s="26">
        <v>0.5658114467891302</v>
      </c>
      <c r="F6" s="26"/>
      <c r="G6" s="26"/>
      <c r="H6" s="26"/>
      <c r="I6" s="26"/>
      <c r="J6" s="26"/>
      <c r="K6" s="26"/>
      <c r="L6" s="26"/>
      <c r="M6" s="26"/>
      <c r="N6" s="26"/>
      <c r="O6" s="27"/>
    </row>
    <row r="7" spans="2:18" ht="15.75" customHeight="1">
      <c r="B7" s="28" t="s">
        <v>114</v>
      </c>
      <c r="C7" s="29">
        <v>0.17793276108726763</v>
      </c>
      <c r="D7" s="29">
        <v>0.55027807004358942</v>
      </c>
      <c r="E7" s="29">
        <v>0.55027807004358942</v>
      </c>
      <c r="F7" s="29"/>
      <c r="G7" s="29"/>
      <c r="H7" s="29"/>
      <c r="I7" s="29"/>
      <c r="J7" s="29"/>
      <c r="K7" s="29"/>
      <c r="L7" s="29"/>
      <c r="M7" s="29"/>
      <c r="N7" s="29"/>
      <c r="O7" s="30">
        <v>0.38023683135973863</v>
      </c>
    </row>
    <row r="8" spans="2:18">
      <c r="B8" s="31"/>
      <c r="C8" s="32"/>
      <c r="D8" s="31"/>
      <c r="E8" s="31"/>
      <c r="F8" s="31"/>
      <c r="O8" s="3"/>
    </row>
    <row r="9" spans="2:18" ht="26.25" customHeight="1">
      <c r="B9" s="211" t="s">
        <v>5</v>
      </c>
      <c r="C9" s="212" t="s">
        <v>147</v>
      </c>
      <c r="D9" s="212"/>
      <c r="E9" s="213" t="s">
        <v>30</v>
      </c>
      <c r="F9" s="214" t="s">
        <v>148</v>
      </c>
      <c r="G9" s="214"/>
      <c r="H9" s="213" t="s">
        <v>30</v>
      </c>
      <c r="O9" s="3"/>
    </row>
    <row r="10" spans="2:18" ht="26.25" customHeight="1">
      <c r="B10" s="211"/>
      <c r="C10" s="33">
        <v>2024</v>
      </c>
      <c r="D10" s="33">
        <v>2023</v>
      </c>
      <c r="E10" s="213"/>
      <c r="F10" s="33">
        <v>2024</v>
      </c>
      <c r="G10" s="33">
        <v>2023</v>
      </c>
      <c r="H10" s="213"/>
      <c r="I10" s="4"/>
      <c r="O10" s="3"/>
    </row>
    <row r="11" spans="2:18" ht="18.75" customHeight="1">
      <c r="B11" s="34" t="s">
        <v>22</v>
      </c>
      <c r="C11" s="35">
        <f ca="1">OFFSET(B3,,COUNTA(C3:N3),,)</f>
        <v>12731</v>
      </c>
      <c r="D11" s="35">
        <f ca="1">OFFSET(B44,,COUNTA(C3:N3),,)</f>
        <v>9748</v>
      </c>
      <c r="E11" s="36">
        <f ca="1">+C11/D11-1</f>
        <v>0.30601148953631507</v>
      </c>
      <c r="F11" s="35">
        <f>O3</f>
        <v>14220</v>
      </c>
      <c r="G11" s="17">
        <f ca="1">SUM(OFFSET(C44,,,,COUNTA(C3:N3)))</f>
        <v>19597</v>
      </c>
      <c r="H11" s="36">
        <f ca="1">+F11/G11-1</f>
        <v>-0.27437873143848546</v>
      </c>
      <c r="I11" s="4"/>
      <c r="O11" s="3"/>
    </row>
    <row r="12" spans="2:18" ht="18.75" customHeight="1">
      <c r="B12" s="37" t="s">
        <v>23</v>
      </c>
      <c r="C12" s="38">
        <f ca="1">OFFSET(B4,,COUNTA(C4:N4),,)</f>
        <v>2328</v>
      </c>
      <c r="D12" s="38">
        <f ca="1">OFFSET(B45,,COUNTA(C4:N4),,)</f>
        <v>2063</v>
      </c>
      <c r="E12" s="39">
        <f ca="1">+C12/D12-1</f>
        <v>0.12845370819195345</v>
      </c>
      <c r="F12" s="38">
        <f>O4</f>
        <v>2681</v>
      </c>
      <c r="G12" s="40">
        <f ca="1">SUM(OFFSET(C45,,,,COUNTA(C4:N4)))</f>
        <v>4459</v>
      </c>
      <c r="H12" s="39">
        <f ca="1">+F12/G12-1</f>
        <v>-0.39874411302982726</v>
      </c>
      <c r="O12" s="3"/>
      <c r="R12" s="9"/>
    </row>
    <row r="13" spans="2:18" ht="19.5" customHeight="1">
      <c r="B13" s="41" t="s">
        <v>4</v>
      </c>
      <c r="C13" s="41">
        <f ca="1">SUM(C11:C12)</f>
        <v>15059</v>
      </c>
      <c r="D13" s="41">
        <f ca="1">SUM(D11:D12)</f>
        <v>11811</v>
      </c>
      <c r="E13" s="42">
        <f ca="1">+C13/D13-1</f>
        <v>0.27499788332910002</v>
      </c>
      <c r="F13" s="41">
        <f>SUM(F11:F12)</f>
        <v>16901</v>
      </c>
      <c r="G13" s="41">
        <f ca="1">SUM(G11:G12)</f>
        <v>24056</v>
      </c>
      <c r="H13" s="42">
        <f ca="1">+F13/G13-1</f>
        <v>-0.29743099434652476</v>
      </c>
      <c r="O13" s="3"/>
    </row>
    <row r="14" spans="2:18">
      <c r="B14" s="43"/>
      <c r="C14" s="32"/>
      <c r="D14" s="43"/>
      <c r="E14" s="43"/>
      <c r="F14" s="43"/>
      <c r="O14" s="3"/>
    </row>
    <row r="15" spans="2:18">
      <c r="B15" s="43"/>
      <c r="C15" s="32"/>
      <c r="D15" s="43"/>
      <c r="E15" s="43"/>
      <c r="F15" s="43"/>
      <c r="O15" s="3"/>
    </row>
    <row r="16" spans="2:18">
      <c r="B16" s="43"/>
      <c r="C16" s="32"/>
      <c r="D16" s="43"/>
      <c r="E16" s="43"/>
      <c r="F16" s="43"/>
    </row>
    <row r="19" spans="9:10">
      <c r="I19" s="3"/>
    </row>
    <row r="23" spans="9:10">
      <c r="J23" s="3"/>
    </row>
    <row r="36" spans="2:15">
      <c r="B36" s="2" t="s">
        <v>66</v>
      </c>
    </row>
    <row r="37" spans="2:15">
      <c r="B37" s="2" t="s">
        <v>39</v>
      </c>
    </row>
    <row r="42" spans="2:15">
      <c r="B42" s="209" t="s">
        <v>85</v>
      </c>
      <c r="C42" s="210"/>
      <c r="D42" s="210"/>
      <c r="E42" s="210"/>
      <c r="F42" s="210"/>
      <c r="G42" s="210"/>
      <c r="H42" s="210"/>
      <c r="I42" s="210"/>
      <c r="J42" s="210"/>
      <c r="K42" s="210"/>
      <c r="L42" s="210"/>
      <c r="M42" s="210"/>
      <c r="N42" s="210"/>
      <c r="O42" s="210"/>
    </row>
    <row r="43" spans="2:15">
      <c r="B43" s="10" t="s">
        <v>38</v>
      </c>
      <c r="C43" s="11" t="s">
        <v>6</v>
      </c>
      <c r="D43" s="11" t="s">
        <v>7</v>
      </c>
      <c r="E43" s="12" t="s">
        <v>1</v>
      </c>
      <c r="F43" s="12" t="s">
        <v>8</v>
      </c>
      <c r="G43" s="12" t="s">
        <v>9</v>
      </c>
      <c r="H43" s="12" t="s">
        <v>10</v>
      </c>
      <c r="I43" s="12" t="s">
        <v>11</v>
      </c>
      <c r="J43" s="12" t="s">
        <v>12</v>
      </c>
      <c r="K43" s="12" t="s">
        <v>13</v>
      </c>
      <c r="L43" s="12" t="s">
        <v>14</v>
      </c>
      <c r="M43" s="12" t="s">
        <v>15</v>
      </c>
      <c r="N43" s="12" t="s">
        <v>16</v>
      </c>
      <c r="O43" s="13" t="s">
        <v>4</v>
      </c>
    </row>
    <row r="44" spans="2:15">
      <c r="B44" s="14" t="s">
        <v>3</v>
      </c>
      <c r="C44" s="15">
        <v>4472</v>
      </c>
      <c r="D44" s="15">
        <v>5377</v>
      </c>
      <c r="E44" s="15">
        <v>9748</v>
      </c>
      <c r="F44" s="15">
        <v>10812</v>
      </c>
      <c r="G44" s="15">
        <v>11585</v>
      </c>
      <c r="H44" s="15">
        <v>11005</v>
      </c>
      <c r="I44" s="15">
        <v>9962</v>
      </c>
      <c r="J44" s="15">
        <v>8830</v>
      </c>
      <c r="K44" s="15">
        <v>7338</v>
      </c>
      <c r="L44" s="15">
        <v>6340</v>
      </c>
      <c r="M44" s="15">
        <v>4814</v>
      </c>
      <c r="N44" s="15">
        <v>3886</v>
      </c>
      <c r="O44" s="16">
        <f>SUM(C44:N44)</f>
        <v>94169</v>
      </c>
    </row>
    <row r="45" spans="2:15">
      <c r="B45" s="14" t="s">
        <v>2</v>
      </c>
      <c r="C45" s="19">
        <v>1120</v>
      </c>
      <c r="D45" s="19">
        <v>1276</v>
      </c>
      <c r="E45" s="15">
        <v>2063</v>
      </c>
      <c r="F45" s="19">
        <v>2330</v>
      </c>
      <c r="G45" s="19">
        <v>2754</v>
      </c>
      <c r="H45" s="19">
        <v>2773</v>
      </c>
      <c r="I45" s="19">
        <v>2640</v>
      </c>
      <c r="J45" s="19">
        <v>2693</v>
      </c>
      <c r="K45" s="19">
        <v>2325</v>
      </c>
      <c r="L45" s="19">
        <v>1732</v>
      </c>
      <c r="M45" s="19">
        <v>1130</v>
      </c>
      <c r="N45" s="19">
        <v>742</v>
      </c>
      <c r="O45" s="16">
        <f>SUM(C45:N45)</f>
        <v>23578</v>
      </c>
    </row>
    <row r="46" spans="2:15">
      <c r="B46" s="21" t="s">
        <v>86</v>
      </c>
      <c r="C46" s="22">
        <f>SUM(C44:C45)</f>
        <v>5592</v>
      </c>
      <c r="D46" s="22">
        <f>SUM(D44:D45)</f>
        <v>6653</v>
      </c>
      <c r="E46" s="22">
        <f>SUM(E44:E45)</f>
        <v>11811</v>
      </c>
      <c r="F46" s="22">
        <v>13142</v>
      </c>
      <c r="G46" s="22">
        <v>14339</v>
      </c>
      <c r="H46" s="22">
        <v>13778</v>
      </c>
      <c r="I46" s="22">
        <v>12602</v>
      </c>
      <c r="J46" s="22">
        <v>11523</v>
      </c>
      <c r="K46" s="22">
        <v>9663</v>
      </c>
      <c r="L46" s="22">
        <v>8072</v>
      </c>
      <c r="M46" s="22">
        <v>5944</v>
      </c>
      <c r="N46" s="22">
        <v>4628</v>
      </c>
      <c r="O46" s="23">
        <f>SUM(C46:N46)</f>
        <v>117747</v>
      </c>
    </row>
  </sheetData>
  <mergeCells count="7">
    <mergeCell ref="B1:O1"/>
    <mergeCell ref="B42:O42"/>
    <mergeCell ref="B9:B10"/>
    <mergeCell ref="C9:D9"/>
    <mergeCell ref="E9:E10"/>
    <mergeCell ref="F9:G9"/>
    <mergeCell ref="H9:H10"/>
  </mergeCells>
  <phoneticPr fontId="6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2" orientation="landscape" horizontalDpi="4294967292" r:id="rId1"/>
  <headerFooter alignWithMargins="0">
    <oddHeader>&amp;L&amp;G</oddHeader>
  </headerFooter>
  <colBreaks count="1" manualBreakCount="1">
    <brk id="16" max="1048575" man="1"/>
  </colBreaks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6">
    <pageSetUpPr fitToPage="1"/>
  </sheetPr>
  <dimension ref="B1:AI46"/>
  <sheetViews>
    <sheetView showGridLines="0" zoomScale="85" zoomScaleNormal="85" workbookViewId="0"/>
  </sheetViews>
  <sheetFormatPr defaultRowHeight="12.75"/>
  <cols>
    <col min="1" max="1" width="2.140625" customWidth="1"/>
    <col min="2" max="2" width="28.5703125" customWidth="1"/>
    <col min="3" max="14" width="11.28515625" bestFit="1" customWidth="1"/>
    <col min="15" max="15" width="10.28515625" customWidth="1"/>
    <col min="21" max="21" width="20.28515625" customWidth="1"/>
    <col min="22" max="23" width="12.140625" bestFit="1" customWidth="1"/>
    <col min="24" max="33" width="12" bestFit="1" customWidth="1"/>
    <col min="34" max="34" width="13.7109375" bestFit="1" customWidth="1"/>
  </cols>
  <sheetData>
    <row r="1" spans="2:35" ht="31.5" customHeight="1">
      <c r="B1" s="209" t="s">
        <v>115</v>
      </c>
      <c r="C1" s="209"/>
      <c r="D1" s="209"/>
      <c r="E1" s="209"/>
      <c r="F1" s="209"/>
      <c r="G1" s="209"/>
      <c r="H1" s="209"/>
      <c r="I1" s="209"/>
      <c r="J1" s="209"/>
      <c r="K1" s="209"/>
      <c r="L1" s="209"/>
      <c r="M1" s="209"/>
      <c r="N1" s="209"/>
      <c r="O1" s="209"/>
    </row>
    <row r="2" spans="2:35" ht="15.75" customHeight="1">
      <c r="B2" s="44" t="s">
        <v>5</v>
      </c>
      <c r="C2" s="45" t="s">
        <v>6</v>
      </c>
      <c r="D2" s="45" t="s">
        <v>7</v>
      </c>
      <c r="E2" s="46" t="s">
        <v>1</v>
      </c>
      <c r="F2" s="46" t="s">
        <v>8</v>
      </c>
      <c r="G2" s="46" t="s">
        <v>9</v>
      </c>
      <c r="H2" s="46" t="s">
        <v>10</v>
      </c>
      <c r="I2" s="46" t="s">
        <v>11</v>
      </c>
      <c r="J2" s="46" t="s">
        <v>12</v>
      </c>
      <c r="K2" s="46" t="s">
        <v>13</v>
      </c>
      <c r="L2" s="46" t="s">
        <v>14</v>
      </c>
      <c r="M2" s="46" t="s">
        <v>15</v>
      </c>
      <c r="N2" s="46" t="s">
        <v>16</v>
      </c>
      <c r="O2" s="47" t="s">
        <v>4</v>
      </c>
    </row>
    <row r="3" spans="2:35" ht="15.75" customHeight="1">
      <c r="B3" s="48" t="s">
        <v>3</v>
      </c>
      <c r="C3" s="49">
        <v>1395</v>
      </c>
      <c r="D3" s="49">
        <v>2531</v>
      </c>
      <c r="E3" s="49">
        <v>4265</v>
      </c>
      <c r="F3" s="49"/>
      <c r="G3" s="49"/>
      <c r="H3" s="49"/>
      <c r="I3" s="49"/>
      <c r="J3" s="49"/>
      <c r="K3" s="15"/>
      <c r="L3" s="49"/>
      <c r="M3" s="49"/>
      <c r="N3" s="49"/>
      <c r="O3" s="50">
        <f>SUM(C3:N3)</f>
        <v>8191</v>
      </c>
      <c r="P3" s="8">
        <f>O3/O5</f>
        <v>0.79017943276094926</v>
      </c>
    </row>
    <row r="4" spans="2:35" ht="15.75" customHeight="1">
      <c r="B4" s="48" t="s">
        <v>2</v>
      </c>
      <c r="C4" s="51">
        <v>381</v>
      </c>
      <c r="D4" s="51">
        <v>660</v>
      </c>
      <c r="E4" s="51">
        <v>1134</v>
      </c>
      <c r="F4" s="51"/>
      <c r="G4" s="51"/>
      <c r="H4" s="51"/>
      <c r="I4" s="51"/>
      <c r="J4" s="51"/>
      <c r="K4" s="19"/>
      <c r="L4" s="51"/>
      <c r="M4" s="51"/>
      <c r="N4" s="51"/>
      <c r="O4" s="50">
        <f>SUM(C4:N4)</f>
        <v>2175</v>
      </c>
      <c r="P4" s="8">
        <f>O4/O5</f>
        <v>0.20982056723905074</v>
      </c>
    </row>
    <row r="5" spans="2:35">
      <c r="B5" s="52" t="s">
        <v>112</v>
      </c>
      <c r="C5" s="53">
        <f>SUM(C3:C4)</f>
        <v>1776</v>
      </c>
      <c r="D5" s="53">
        <f>SUM(D3:D4)</f>
        <v>3191</v>
      </c>
      <c r="E5" s="53">
        <v>5399</v>
      </c>
      <c r="F5" s="53"/>
      <c r="G5" s="53"/>
      <c r="H5" s="53"/>
      <c r="I5" s="53"/>
      <c r="J5" s="53"/>
      <c r="K5" s="22"/>
      <c r="L5" s="53"/>
      <c r="M5" s="53"/>
      <c r="N5" s="53"/>
      <c r="O5" s="54">
        <f>SUM(C5:N5)</f>
        <v>10366</v>
      </c>
      <c r="P5" s="8">
        <v>1</v>
      </c>
    </row>
    <row r="6" spans="2:35" ht="15.75" customHeight="1">
      <c r="B6" s="55" t="s">
        <v>113</v>
      </c>
      <c r="C6" s="56">
        <f>C5/N46-1</f>
        <v>0.43805668016194321</v>
      </c>
      <c r="D6" s="56">
        <f>D5/C5-1</f>
        <v>0.79673423423423428</v>
      </c>
      <c r="E6" s="56">
        <f>E5/D5-1</f>
        <v>0.69194609840175492</v>
      </c>
      <c r="F6" s="56"/>
      <c r="G6" s="56"/>
      <c r="H6" s="56"/>
      <c r="I6" s="56"/>
      <c r="J6" s="56"/>
      <c r="K6" s="26"/>
      <c r="L6" s="56"/>
      <c r="M6" s="56"/>
      <c r="N6" s="56"/>
      <c r="O6" s="57"/>
    </row>
    <row r="7" spans="2:35" ht="15.75" customHeight="1">
      <c r="B7" s="58" t="s">
        <v>114</v>
      </c>
      <c r="C7" s="59">
        <f>C5/C46-1</f>
        <v>0.13409961685823757</v>
      </c>
      <c r="D7" s="59">
        <f>D5/D46-1</f>
        <v>0.57580246913580257</v>
      </c>
      <c r="E7" s="59">
        <f>E5/E46-1</f>
        <v>0.33440434997528423</v>
      </c>
      <c r="F7" s="59"/>
      <c r="G7" s="59"/>
      <c r="H7" s="59"/>
      <c r="I7" s="59"/>
      <c r="J7" s="59"/>
      <c r="K7" s="29"/>
      <c r="L7" s="59"/>
      <c r="M7" s="59"/>
      <c r="N7" s="59"/>
      <c r="O7" s="60">
        <f ca="1">+O5/G13-1</f>
        <v>0.35733926934660198</v>
      </c>
    </row>
    <row r="8" spans="2:35">
      <c r="B8" s="43"/>
      <c r="C8" s="32"/>
      <c r="D8" s="43"/>
      <c r="E8" s="43"/>
      <c r="F8" s="43"/>
      <c r="O8" s="3"/>
    </row>
    <row r="9" spans="2:35" ht="24.75" customHeight="1">
      <c r="B9" s="211" t="s">
        <v>5</v>
      </c>
      <c r="C9" s="215" t="str">
        <f>'R_PTW 2024vs2023'!C9:D9</f>
        <v>MARCH</v>
      </c>
      <c r="D9" s="215"/>
      <c r="E9" s="216" t="s">
        <v>30</v>
      </c>
      <c r="F9" s="217" t="str">
        <f>'R_PTW 2024vs2023'!F9:G9</f>
        <v>JANUARY-MARCH</v>
      </c>
      <c r="G9" s="215"/>
      <c r="H9" s="216" t="s">
        <v>30</v>
      </c>
      <c r="O9" s="3"/>
    </row>
    <row r="10" spans="2:35" ht="26.25" customHeight="1">
      <c r="B10" s="211"/>
      <c r="C10" s="33">
        <f>'R_PTW 2024vs2023'!C10</f>
        <v>2024</v>
      </c>
      <c r="D10" s="33">
        <f>'R_PTW 2024vs2023'!D10</f>
        <v>2023</v>
      </c>
      <c r="E10" s="216"/>
      <c r="F10" s="33">
        <f>'R_PTW 2024vs2023'!F10</f>
        <v>2024</v>
      </c>
      <c r="G10" s="33">
        <f>'R_PTW 2024vs2023'!G10</f>
        <v>2023</v>
      </c>
      <c r="H10" s="216"/>
      <c r="I10" s="4"/>
      <c r="O10" s="3"/>
    </row>
    <row r="11" spans="2:35" ht="19.5" customHeight="1">
      <c r="B11" s="17" t="s">
        <v>22</v>
      </c>
      <c r="C11" s="35">
        <f ca="1">OFFSET(B3,,COUNTA(C3:N3),,)</f>
        <v>4265</v>
      </c>
      <c r="D11" s="35">
        <f ca="1">OFFSET(B44,,COUNTA(C3:N3),,)</f>
        <v>3134</v>
      </c>
      <c r="E11" s="36">
        <f ca="1">+C11/D11-1</f>
        <v>0.36088066368857685</v>
      </c>
      <c r="F11" s="35">
        <f>O3</f>
        <v>8191</v>
      </c>
      <c r="G11" s="17">
        <f ca="1">SUM(OFFSET(C44,,,,COUNTA(C3:N3)))</f>
        <v>5784</v>
      </c>
      <c r="H11" s="36">
        <f ca="1">+F11/G11-1</f>
        <v>0.41614799446749662</v>
      </c>
      <c r="I11" s="4"/>
      <c r="O11" s="3"/>
      <c r="AI11" s="8"/>
    </row>
    <row r="12" spans="2:35" ht="19.5" customHeight="1">
      <c r="B12" s="20" t="s">
        <v>23</v>
      </c>
      <c r="C12" s="63">
        <f ca="1">OFFSET(B4,,COUNTA(C4:N4),,)</f>
        <v>1134</v>
      </c>
      <c r="D12" s="63">
        <f ca="1">OFFSET(B45,,COUNTA(C4:N4),,)</f>
        <v>912</v>
      </c>
      <c r="E12" s="64">
        <f ca="1">+C12/D12-1</f>
        <v>0.24342105263157898</v>
      </c>
      <c r="F12" s="63">
        <f>O4</f>
        <v>2175</v>
      </c>
      <c r="G12" s="20">
        <f ca="1">SUM(OFFSET(C45,,,,COUNTA(C4:N4)))</f>
        <v>1853</v>
      </c>
      <c r="H12" s="64">
        <f ca="1">+F12/G12-1</f>
        <v>0.17377226119805722</v>
      </c>
      <c r="O12" s="3"/>
      <c r="R12" s="9"/>
      <c r="AI12" s="8"/>
    </row>
    <row r="13" spans="2:35" ht="19.5" customHeight="1">
      <c r="B13" s="65" t="s">
        <v>4</v>
      </c>
      <c r="C13" s="65">
        <f ca="1">SUM(C11:C12)</f>
        <v>5399</v>
      </c>
      <c r="D13" s="65">
        <f ca="1">SUM(D11:D12)</f>
        <v>4046</v>
      </c>
      <c r="E13" s="66">
        <f ca="1">+C13/D13-1</f>
        <v>0.33440434997528423</v>
      </c>
      <c r="F13" s="65">
        <f>SUM(F11:F12)</f>
        <v>10366</v>
      </c>
      <c r="G13" s="65">
        <f ca="1">SUM(G11:G12)</f>
        <v>7637</v>
      </c>
      <c r="H13" s="66">
        <f ca="1">+F13/G13-1</f>
        <v>0.35733926934660198</v>
      </c>
      <c r="J13" s="67"/>
      <c r="O13" s="3"/>
    </row>
    <row r="14" spans="2:35">
      <c r="B14" s="43"/>
      <c r="C14" s="32"/>
      <c r="D14" s="43"/>
      <c r="E14" s="43"/>
      <c r="F14" s="43"/>
      <c r="O14" s="3"/>
    </row>
    <row r="15" spans="2:35">
      <c r="B15" s="43"/>
      <c r="C15" s="32"/>
      <c r="D15" s="43"/>
      <c r="E15" s="43"/>
      <c r="F15" s="43"/>
      <c r="O15" s="3"/>
    </row>
    <row r="16" spans="2:35">
      <c r="B16" s="43"/>
      <c r="C16" s="32"/>
      <c r="D16" s="43"/>
      <c r="E16" s="43"/>
      <c r="F16" s="43"/>
    </row>
    <row r="19" spans="9:10">
      <c r="I19" s="3"/>
    </row>
    <row r="23" spans="9:10">
      <c r="J23" s="3"/>
    </row>
    <row r="36" spans="2:15">
      <c r="B36" s="2" t="s">
        <v>66</v>
      </c>
    </row>
    <row r="37" spans="2:15">
      <c r="B37" s="2" t="s">
        <v>39</v>
      </c>
    </row>
    <row r="42" spans="2:15">
      <c r="B42" s="209" t="s">
        <v>87</v>
      </c>
      <c r="C42" s="209"/>
      <c r="D42" s="209"/>
      <c r="E42" s="209"/>
      <c r="F42" s="209"/>
      <c r="G42" s="209"/>
      <c r="H42" s="209"/>
      <c r="I42" s="209"/>
      <c r="J42" s="209"/>
      <c r="K42" s="209"/>
      <c r="L42" s="209"/>
      <c r="M42" s="209"/>
      <c r="N42" s="209"/>
      <c r="O42" s="209"/>
    </row>
    <row r="43" spans="2:15">
      <c r="B43" s="44" t="s">
        <v>5</v>
      </c>
      <c r="C43" s="45" t="s">
        <v>6</v>
      </c>
      <c r="D43" s="45" t="s">
        <v>7</v>
      </c>
      <c r="E43" s="46" t="s">
        <v>1</v>
      </c>
      <c r="F43" s="46" t="s">
        <v>8</v>
      </c>
      <c r="G43" s="46" t="s">
        <v>9</v>
      </c>
      <c r="H43" s="46" t="s">
        <v>10</v>
      </c>
      <c r="I43" s="46" t="s">
        <v>11</v>
      </c>
      <c r="J43" s="46" t="s">
        <v>12</v>
      </c>
      <c r="K43" s="46" t="s">
        <v>13</v>
      </c>
      <c r="L43" s="46" t="s">
        <v>14</v>
      </c>
      <c r="M43" s="46" t="s">
        <v>15</v>
      </c>
      <c r="N43" s="46" t="s">
        <v>16</v>
      </c>
      <c r="O43" s="47" t="s">
        <v>4</v>
      </c>
    </row>
    <row r="44" spans="2:15">
      <c r="B44" s="48" t="s">
        <v>3</v>
      </c>
      <c r="C44" s="49">
        <v>1126</v>
      </c>
      <c r="D44" s="49">
        <v>1524</v>
      </c>
      <c r="E44" s="49">
        <v>3134</v>
      </c>
      <c r="F44" s="49">
        <v>3577</v>
      </c>
      <c r="G44" s="49">
        <v>3620</v>
      </c>
      <c r="H44" s="49">
        <v>3442</v>
      </c>
      <c r="I44" s="49">
        <v>2949</v>
      </c>
      <c r="J44" s="49">
        <v>2567</v>
      </c>
      <c r="K44" s="15">
        <v>2080</v>
      </c>
      <c r="L44" s="49">
        <v>1658</v>
      </c>
      <c r="M44" s="49">
        <v>1126</v>
      </c>
      <c r="N44" s="49">
        <v>953</v>
      </c>
      <c r="O44" s="50">
        <f>SUM(C44:N44)</f>
        <v>27756</v>
      </c>
    </row>
    <row r="45" spans="2:15">
      <c r="B45" s="48" t="s">
        <v>2</v>
      </c>
      <c r="C45" s="51">
        <v>440</v>
      </c>
      <c r="D45" s="51">
        <v>501</v>
      </c>
      <c r="E45" s="51">
        <v>912</v>
      </c>
      <c r="F45" s="51">
        <v>1115</v>
      </c>
      <c r="G45" s="51">
        <v>1291</v>
      </c>
      <c r="H45" s="51">
        <v>1359</v>
      </c>
      <c r="I45" s="51">
        <v>1269</v>
      </c>
      <c r="J45" s="51">
        <v>1244</v>
      </c>
      <c r="K45" s="19">
        <v>1153</v>
      </c>
      <c r="L45" s="51">
        <v>813</v>
      </c>
      <c r="M45" s="51">
        <v>482</v>
      </c>
      <c r="N45" s="51">
        <v>282</v>
      </c>
      <c r="O45" s="50">
        <f>SUM(C45:N45)</f>
        <v>10861</v>
      </c>
    </row>
    <row r="46" spans="2:15">
      <c r="B46" s="52" t="s">
        <v>86</v>
      </c>
      <c r="C46" s="53">
        <f>SUM(C44:C45)</f>
        <v>1566</v>
      </c>
      <c r="D46" s="53">
        <f>SUM(D44:D45)</f>
        <v>2025</v>
      </c>
      <c r="E46" s="53">
        <f>SUM(E44:E45)</f>
        <v>4046</v>
      </c>
      <c r="F46" s="53">
        <v>4692</v>
      </c>
      <c r="G46" s="53">
        <v>4911</v>
      </c>
      <c r="H46" s="53">
        <v>4801</v>
      </c>
      <c r="I46" s="53">
        <v>4218</v>
      </c>
      <c r="J46" s="53">
        <v>3811</v>
      </c>
      <c r="K46" s="22">
        <v>3233</v>
      </c>
      <c r="L46" s="53">
        <v>2471</v>
      </c>
      <c r="M46" s="53">
        <v>1608</v>
      </c>
      <c r="N46" s="53">
        <v>1235</v>
      </c>
      <c r="O46" s="54">
        <f>SUM(C46:N46)</f>
        <v>38617</v>
      </c>
    </row>
  </sheetData>
  <mergeCells count="7">
    <mergeCell ref="B42:O42"/>
    <mergeCell ref="B1:O1"/>
    <mergeCell ref="B9:B10"/>
    <mergeCell ref="C9:D9"/>
    <mergeCell ref="E9:E10"/>
    <mergeCell ref="F9:G9"/>
    <mergeCell ref="H9:H10"/>
  </mergeCells>
  <phoneticPr fontId="34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2" orientation="landscape" horizontalDpi="4294967292" r:id="rId1"/>
  <headerFooter alignWithMargins="0">
    <oddHeader>&amp;L&amp;G</oddHeader>
  </headerFooter>
  <colBreaks count="1" manualBreakCount="1">
    <brk id="16" max="1048575" man="1"/>
  </colBreaks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7">
    <pageSetUpPr fitToPage="1"/>
  </sheetPr>
  <dimension ref="B2:S52"/>
  <sheetViews>
    <sheetView showGridLines="0" zoomScale="90" zoomScaleNormal="90" workbookViewId="0"/>
  </sheetViews>
  <sheetFormatPr defaultRowHeight="12.75"/>
  <cols>
    <col min="1" max="1" width="2.140625" customWidth="1"/>
    <col min="2" max="2" width="23.42578125" customWidth="1"/>
    <col min="3" max="14" width="10.42578125" customWidth="1"/>
    <col min="15" max="15" width="12" bestFit="1" customWidth="1"/>
    <col min="16" max="16" width="12" customWidth="1"/>
  </cols>
  <sheetData>
    <row r="2" spans="2:19" ht="25.5" customHeight="1">
      <c r="B2" s="218" t="s">
        <v>144</v>
      </c>
      <c r="C2" s="219"/>
      <c r="D2" s="219"/>
      <c r="E2" s="219"/>
      <c r="F2" s="219"/>
      <c r="G2" s="219"/>
      <c r="H2" s="219"/>
      <c r="I2" s="219"/>
      <c r="J2" s="219"/>
      <c r="K2" s="219"/>
      <c r="L2" s="219"/>
      <c r="M2" s="219"/>
      <c r="N2" s="219"/>
      <c r="O2" s="219"/>
      <c r="P2" s="1"/>
    </row>
    <row r="3" spans="2:19">
      <c r="B3" s="24" t="s">
        <v>33</v>
      </c>
      <c r="C3" s="71" t="s">
        <v>6</v>
      </c>
      <c r="D3" s="71" t="s">
        <v>7</v>
      </c>
      <c r="E3" s="24" t="s">
        <v>1</v>
      </c>
      <c r="F3" s="24" t="s">
        <v>8</v>
      </c>
      <c r="G3" s="24" t="s">
        <v>9</v>
      </c>
      <c r="H3" s="24" t="s">
        <v>10</v>
      </c>
      <c r="I3" s="24" t="s">
        <v>11</v>
      </c>
      <c r="J3" s="24" t="s">
        <v>12</v>
      </c>
      <c r="K3" s="24" t="s">
        <v>13</v>
      </c>
      <c r="L3" s="24" t="s">
        <v>14</v>
      </c>
      <c r="M3" s="24" t="s">
        <v>15</v>
      </c>
      <c r="N3" s="24" t="s">
        <v>16</v>
      </c>
      <c r="O3" s="24" t="s">
        <v>4</v>
      </c>
      <c r="P3" s="72"/>
    </row>
    <row r="4" spans="2:19" hidden="1">
      <c r="B4" s="73">
        <v>2006</v>
      </c>
      <c r="C4" s="73">
        <v>93</v>
      </c>
      <c r="D4" s="73">
        <v>133</v>
      </c>
      <c r="E4" s="73">
        <v>393</v>
      </c>
      <c r="F4" s="73">
        <v>804</v>
      </c>
      <c r="G4" s="73">
        <v>787</v>
      </c>
      <c r="H4" s="73">
        <v>708</v>
      </c>
      <c r="I4" s="73">
        <v>655</v>
      </c>
      <c r="J4" s="73">
        <v>503</v>
      </c>
      <c r="K4" s="73">
        <v>360</v>
      </c>
      <c r="L4" s="73">
        <v>242</v>
      </c>
      <c r="M4" s="73">
        <v>173</v>
      </c>
      <c r="N4" s="73">
        <v>264</v>
      </c>
      <c r="O4" s="73">
        <v>5115</v>
      </c>
      <c r="P4" s="72"/>
    </row>
    <row r="5" spans="2:19" s="9" customFormat="1" hidden="1">
      <c r="B5" s="74">
        <v>2007</v>
      </c>
      <c r="C5" s="74">
        <v>227</v>
      </c>
      <c r="D5" s="74">
        <v>244</v>
      </c>
      <c r="E5" s="74">
        <v>762</v>
      </c>
      <c r="F5" s="74">
        <v>1121</v>
      </c>
      <c r="G5" s="74">
        <v>1095</v>
      </c>
      <c r="H5" s="74">
        <v>910</v>
      </c>
      <c r="I5" s="74">
        <v>944</v>
      </c>
      <c r="J5" s="74">
        <v>862</v>
      </c>
      <c r="K5" s="74">
        <v>484</v>
      </c>
      <c r="L5" s="74">
        <v>386</v>
      </c>
      <c r="M5" s="74">
        <v>171</v>
      </c>
      <c r="N5" s="74">
        <v>368</v>
      </c>
      <c r="O5" s="18">
        <v>7574</v>
      </c>
      <c r="P5" s="75"/>
    </row>
    <row r="6" spans="2:19" s="9" customFormat="1">
      <c r="B6" s="79">
        <v>2020</v>
      </c>
      <c r="C6" s="79">
        <v>698</v>
      </c>
      <c r="D6" s="79">
        <v>1090</v>
      </c>
      <c r="E6" s="79">
        <v>1350</v>
      </c>
      <c r="F6" s="79">
        <v>1613</v>
      </c>
      <c r="G6" s="79">
        <v>2729</v>
      </c>
      <c r="H6" s="79">
        <v>2949</v>
      </c>
      <c r="I6" s="79">
        <v>3027</v>
      </c>
      <c r="J6" s="79">
        <v>2057</v>
      </c>
      <c r="K6" s="79">
        <v>1528</v>
      </c>
      <c r="L6" s="79">
        <v>1113</v>
      </c>
      <c r="M6" s="79">
        <v>999</v>
      </c>
      <c r="N6" s="79">
        <v>2662</v>
      </c>
      <c r="O6" s="80">
        <v>19103</v>
      </c>
      <c r="P6" s="78"/>
    </row>
    <row r="7" spans="2:19" s="9" customFormat="1">
      <c r="B7" s="76">
        <v>2021</v>
      </c>
      <c r="C7" s="76">
        <v>410</v>
      </c>
      <c r="D7" s="76">
        <v>906</v>
      </c>
      <c r="E7" s="76">
        <v>2223</v>
      </c>
      <c r="F7" s="76">
        <v>2884</v>
      </c>
      <c r="G7" s="76">
        <v>2963</v>
      </c>
      <c r="H7" s="76">
        <v>2848</v>
      </c>
      <c r="I7" s="76">
        <v>2423</v>
      </c>
      <c r="J7" s="76">
        <v>1894</v>
      </c>
      <c r="K7" s="76">
        <v>1461</v>
      </c>
      <c r="L7" s="76">
        <v>1186</v>
      </c>
      <c r="M7" s="76">
        <v>1071</v>
      </c>
      <c r="N7" s="76">
        <v>1310</v>
      </c>
      <c r="O7" s="77">
        <v>21815</v>
      </c>
      <c r="P7" s="78"/>
    </row>
    <row r="8" spans="2:19" s="9" customFormat="1">
      <c r="B8" s="79">
        <v>2022</v>
      </c>
      <c r="C8" s="79">
        <v>856</v>
      </c>
      <c r="D8" s="79">
        <v>1276</v>
      </c>
      <c r="E8" s="79">
        <v>2828</v>
      </c>
      <c r="F8" s="79">
        <v>2875</v>
      </c>
      <c r="G8" s="79">
        <v>3412</v>
      </c>
      <c r="H8" s="79">
        <v>3241</v>
      </c>
      <c r="I8" s="79">
        <v>2715</v>
      </c>
      <c r="J8" s="79">
        <v>2326</v>
      </c>
      <c r="K8" s="79">
        <v>1469</v>
      </c>
      <c r="L8" s="79">
        <v>1176</v>
      </c>
      <c r="M8" s="79">
        <v>936</v>
      </c>
      <c r="N8" s="79">
        <v>800</v>
      </c>
      <c r="O8" s="80">
        <f t="shared" ref="O8" si="0">SUM(C8:N8)</f>
        <v>23910</v>
      </c>
      <c r="P8" s="78"/>
    </row>
    <row r="9" spans="2:19" s="9" customFormat="1">
      <c r="B9" s="79">
        <v>2023</v>
      </c>
      <c r="C9" s="79">
        <v>1126</v>
      </c>
      <c r="D9" s="79">
        <v>1524</v>
      </c>
      <c r="E9" s="79">
        <v>3134</v>
      </c>
      <c r="F9" s="79">
        <v>3577</v>
      </c>
      <c r="G9" s="79">
        <v>3620</v>
      </c>
      <c r="H9" s="79">
        <v>3442</v>
      </c>
      <c r="I9" s="79">
        <v>2949</v>
      </c>
      <c r="J9" s="79">
        <v>2567</v>
      </c>
      <c r="K9" s="79">
        <v>2080</v>
      </c>
      <c r="L9" s="79">
        <v>1658</v>
      </c>
      <c r="M9" s="79">
        <v>1126</v>
      </c>
      <c r="N9" s="79">
        <v>953</v>
      </c>
      <c r="O9" s="80">
        <f t="shared" ref="O9" si="1">SUM(C9:N9)</f>
        <v>27756</v>
      </c>
      <c r="P9" s="78"/>
    </row>
    <row r="10" spans="2:19">
      <c r="B10" s="81">
        <v>2024</v>
      </c>
      <c r="C10" s="81">
        <v>1395</v>
      </c>
      <c r="D10" s="81">
        <v>2531</v>
      </c>
      <c r="E10" s="81">
        <v>4265</v>
      </c>
      <c r="F10" s="81"/>
      <c r="G10" s="81"/>
      <c r="H10" s="81"/>
      <c r="I10" s="81"/>
      <c r="J10" s="81"/>
      <c r="K10" s="81"/>
      <c r="L10" s="81"/>
      <c r="M10" s="81"/>
      <c r="N10" s="81"/>
      <c r="O10" s="82">
        <f t="shared" ref="O10" si="2">SUM(C10:N10)</f>
        <v>8191</v>
      </c>
      <c r="P10" s="4"/>
      <c r="S10" s="9"/>
    </row>
    <row r="11" spans="2:19">
      <c r="B11" s="79" t="s">
        <v>117</v>
      </c>
      <c r="C11" s="83">
        <f t="shared" ref="C11:E11" si="3">+C10/C9-1</f>
        <v>0.23889875666074611</v>
      </c>
      <c r="D11" s="83">
        <f t="shared" si="3"/>
        <v>0.66076115485564313</v>
      </c>
      <c r="E11" s="83">
        <f t="shared" si="3"/>
        <v>0.36088066368857685</v>
      </c>
      <c r="F11" s="83"/>
      <c r="G11" s="83"/>
      <c r="H11" s="83"/>
      <c r="I11" s="83"/>
      <c r="J11" s="83"/>
      <c r="K11" s="83"/>
      <c r="L11" s="83"/>
      <c r="M11" s="83"/>
      <c r="N11" s="83"/>
      <c r="O11" s="83">
        <f ca="1">+O10/G15-1</f>
        <v>0.41614799446749662</v>
      </c>
    </row>
    <row r="12" spans="2:19">
      <c r="C12" s="84"/>
      <c r="D12" s="84"/>
      <c r="E12" s="84"/>
      <c r="F12" s="84"/>
      <c r="G12" s="84"/>
      <c r="H12" s="84"/>
      <c r="I12" s="84"/>
      <c r="J12" s="85"/>
      <c r="K12" s="85"/>
      <c r="L12" s="85"/>
      <c r="M12" s="85"/>
      <c r="N12" s="85"/>
      <c r="O12" s="84"/>
    </row>
    <row r="13" spans="2:19" ht="24" customHeight="1">
      <c r="B13" s="220" t="s">
        <v>5</v>
      </c>
      <c r="C13" s="221" t="str">
        <f>'R_PTW NEW 2024vs2023'!C9:D9</f>
        <v>MARCH</v>
      </c>
      <c r="D13" s="221"/>
      <c r="E13" s="222" t="s">
        <v>30</v>
      </c>
      <c r="F13" s="223" t="str">
        <f>'R_PTW 2024vs2023'!F9:G9</f>
        <v>JANUARY-MARCH</v>
      </c>
      <c r="G13" s="221"/>
      <c r="H13" s="222" t="s">
        <v>30</v>
      </c>
      <c r="I13" s="84"/>
      <c r="J13" s="85"/>
      <c r="K13" s="85"/>
      <c r="L13" s="85"/>
      <c r="M13" s="85"/>
      <c r="N13" s="85"/>
      <c r="O13" s="84"/>
    </row>
    <row r="14" spans="2:19" ht="21" customHeight="1">
      <c r="B14" s="220"/>
      <c r="C14" s="86">
        <f>'R_PTW NEW 2024vs2023'!C10</f>
        <v>2024</v>
      </c>
      <c r="D14" s="86">
        <f>'R_PTW NEW 2024vs2023'!D10</f>
        <v>2023</v>
      </c>
      <c r="E14" s="222"/>
      <c r="F14" s="86">
        <f>'R_PTW NEW 2024vs2023'!F10</f>
        <v>2024</v>
      </c>
      <c r="G14" s="86">
        <f>'R_PTW NEW 2024vs2023'!G10</f>
        <v>2023</v>
      </c>
      <c r="H14" s="222"/>
      <c r="I14" s="84"/>
      <c r="J14" s="85"/>
      <c r="K14" s="85"/>
      <c r="L14" s="85"/>
      <c r="M14" s="85"/>
      <c r="N14" s="85"/>
      <c r="O14" s="84"/>
    </row>
    <row r="15" spans="2:19" ht="19.5" customHeight="1">
      <c r="B15" s="87" t="s">
        <v>34</v>
      </c>
      <c r="C15" s="88">
        <f ca="1">OFFSET(B10,,COUNTA(C10:N10),,)</f>
        <v>4265</v>
      </c>
      <c r="D15" s="88">
        <f ca="1">OFFSET(B9,,COUNTA(C10:N10),,)</f>
        <v>3134</v>
      </c>
      <c r="E15" s="89">
        <f ca="1">+C15/D15-1</f>
        <v>0.36088066368857685</v>
      </c>
      <c r="F15" s="88">
        <f>+O10</f>
        <v>8191</v>
      </c>
      <c r="G15" s="87">
        <f ca="1">SUM(OFFSET(C9,,,,COUNTA(C10:N10)))</f>
        <v>5784</v>
      </c>
      <c r="H15" s="89">
        <f ca="1">+F15/G15-1</f>
        <v>0.41614799446749662</v>
      </c>
      <c r="I15" s="84"/>
      <c r="J15" s="85"/>
      <c r="K15" s="85"/>
      <c r="L15" s="85"/>
      <c r="M15" s="85"/>
      <c r="N15" s="85"/>
      <c r="O15" s="84"/>
    </row>
    <row r="16" spans="2:19">
      <c r="B16" s="90"/>
      <c r="C16" s="91"/>
      <c r="D16" s="90"/>
      <c r="E16" s="92"/>
      <c r="F16" s="84"/>
      <c r="G16" s="84"/>
      <c r="H16" s="84"/>
      <c r="I16" s="84"/>
      <c r="J16" s="85"/>
      <c r="K16" s="85"/>
      <c r="L16" s="85"/>
      <c r="M16" s="85"/>
      <c r="N16" s="85"/>
      <c r="O16" s="84"/>
    </row>
    <row r="41" spans="2:16">
      <c r="B41" s="2" t="s">
        <v>66</v>
      </c>
    </row>
    <row r="42" spans="2:16">
      <c r="B42" s="2"/>
    </row>
    <row r="45" spans="2:16" hidden="1"/>
    <row r="46" spans="2:16" hidden="1">
      <c r="B46" t="s">
        <v>31</v>
      </c>
      <c r="C46">
        <v>139</v>
      </c>
      <c r="D46">
        <v>336</v>
      </c>
      <c r="E46">
        <v>503</v>
      </c>
      <c r="F46">
        <v>621</v>
      </c>
      <c r="G46">
        <v>785</v>
      </c>
      <c r="H46">
        <v>608</v>
      </c>
      <c r="I46">
        <v>455</v>
      </c>
      <c r="J46">
        <v>385</v>
      </c>
      <c r="K46">
        <v>308</v>
      </c>
      <c r="L46">
        <v>327</v>
      </c>
      <c r="M46">
        <v>270</v>
      </c>
      <c r="N46">
        <v>399</v>
      </c>
      <c r="O46">
        <v>5136</v>
      </c>
    </row>
    <row r="47" spans="2:16" hidden="1">
      <c r="C47" s="8">
        <v>0.53667953667953672</v>
      </c>
      <c r="D47" s="8">
        <v>0.57240204429301533</v>
      </c>
      <c r="E47" s="8">
        <v>0.50808080808080813</v>
      </c>
      <c r="F47" s="8">
        <v>0.38286066584463624</v>
      </c>
      <c r="G47" s="8">
        <v>0.53184281842818426</v>
      </c>
      <c r="H47" s="8">
        <v>0.39175257731958762</v>
      </c>
      <c r="I47" s="8">
        <v>0.33357771260997066</v>
      </c>
      <c r="J47" s="8">
        <v>0.40526315789473683</v>
      </c>
      <c r="K47" s="8">
        <v>0.44</v>
      </c>
      <c r="L47" s="8">
        <v>0.61350844277673544</v>
      </c>
      <c r="M47" s="8">
        <v>0.81818181818181823</v>
      </c>
      <c r="N47" s="8">
        <v>1.1981981981981982</v>
      </c>
      <c r="O47" s="8">
        <v>0.48017950635751683</v>
      </c>
    </row>
    <row r="48" spans="2:16" hidden="1">
      <c r="B48" t="s">
        <v>32</v>
      </c>
      <c r="C48" s="93">
        <v>316</v>
      </c>
      <c r="D48" s="94">
        <v>531</v>
      </c>
      <c r="E48" s="94">
        <v>826</v>
      </c>
      <c r="F48" s="94">
        <v>728</v>
      </c>
      <c r="G48" s="94">
        <v>677</v>
      </c>
      <c r="H48" s="94">
        <v>632</v>
      </c>
      <c r="I48" s="94">
        <v>583</v>
      </c>
      <c r="J48" s="94">
        <v>390</v>
      </c>
      <c r="K48">
        <v>402</v>
      </c>
      <c r="L48">
        <v>205</v>
      </c>
      <c r="M48">
        <v>225</v>
      </c>
      <c r="N48">
        <v>241</v>
      </c>
      <c r="O48">
        <v>5756</v>
      </c>
      <c r="P48">
        <v>2401</v>
      </c>
    </row>
    <row r="49" spans="2:16" hidden="1">
      <c r="C49" s="8">
        <v>2.1351351351351351</v>
      </c>
      <c r="D49" s="8">
        <v>2.0661478599221792</v>
      </c>
      <c r="E49" s="8">
        <v>0.7428057553956835</v>
      </c>
      <c r="F49" s="8">
        <v>0.4925575101488498</v>
      </c>
      <c r="G49" s="8">
        <v>0.55628594905505346</v>
      </c>
      <c r="H49" s="8">
        <v>0.51930977814297452</v>
      </c>
      <c r="I49" s="8">
        <v>0.52333931777378817</v>
      </c>
      <c r="J49" s="8">
        <v>0.48088779284833538</v>
      </c>
      <c r="K49" s="8">
        <v>0.73897058823529416</v>
      </c>
      <c r="L49" s="8">
        <v>0.66129032258064513</v>
      </c>
      <c r="M49" s="8">
        <v>0.8035714285714286</v>
      </c>
      <c r="N49" s="8">
        <v>1.0711111111111111</v>
      </c>
      <c r="O49" s="8">
        <v>0.6606220589923103</v>
      </c>
      <c r="P49" s="4" t="e">
        <v>#DIV/0!</v>
      </c>
    </row>
    <row r="50" spans="2:16" hidden="1">
      <c r="B50" t="s">
        <v>32</v>
      </c>
      <c r="C50" s="93">
        <v>171</v>
      </c>
      <c r="D50" s="94">
        <v>277</v>
      </c>
      <c r="E50" s="94">
        <v>688</v>
      </c>
      <c r="F50" s="94">
        <v>849</v>
      </c>
      <c r="G50" s="94"/>
      <c r="H50" s="94"/>
      <c r="I50" s="94"/>
      <c r="J50" s="94"/>
      <c r="O50">
        <v>1985</v>
      </c>
    </row>
    <row r="51" spans="2:16" hidden="1">
      <c r="C51" s="8">
        <v>0.70954356846473032</v>
      </c>
      <c r="D51" s="8">
        <v>0.9264214046822743</v>
      </c>
      <c r="E51" s="8">
        <v>0.71443406022845279</v>
      </c>
      <c r="F51" s="8">
        <v>0.57326130992572588</v>
      </c>
      <c r="G51" s="8">
        <v>0</v>
      </c>
      <c r="H51" s="8">
        <v>0</v>
      </c>
      <c r="I51" s="8" t="e">
        <v>#DIV/0!</v>
      </c>
      <c r="J51" s="8" t="e">
        <v>#DIV/0!</v>
      </c>
      <c r="K51" s="8" t="e">
        <v>#DIV/0!</v>
      </c>
      <c r="L51" s="8" t="e">
        <v>#DIV/0!</v>
      </c>
      <c r="M51" s="8" t="e">
        <v>#DIV/0!</v>
      </c>
      <c r="N51" s="8" t="e">
        <v>#DIV/0!</v>
      </c>
      <c r="O51" s="8">
        <v>0.35541629364368843</v>
      </c>
      <c r="P51" s="8"/>
    </row>
    <row r="52" spans="2:16" hidden="1"/>
  </sheetData>
  <mergeCells count="6">
    <mergeCell ref="B2:O2"/>
    <mergeCell ref="B13:B14"/>
    <mergeCell ref="C13:D13"/>
    <mergeCell ref="E13:E14"/>
    <mergeCell ref="F13:G13"/>
    <mergeCell ref="H13:H14"/>
  </mergeCells>
  <phoneticPr fontId="34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4" orientation="landscape" r:id="rId1"/>
  <headerFooter alignWithMargins="0">
    <oddHeader>&amp;L&amp;G</oddHeader>
  </headerFooter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2:X143"/>
  <sheetViews>
    <sheetView showGridLines="0" zoomScale="80" zoomScaleNormal="80" workbookViewId="0"/>
  </sheetViews>
  <sheetFormatPr defaultColWidth="9.140625" defaultRowHeight="12.75"/>
  <cols>
    <col min="1" max="1" width="2.42578125" style="7" customWidth="1"/>
    <col min="2" max="2" width="9.7109375" style="7" customWidth="1"/>
    <col min="3" max="3" width="17.28515625" style="7" customWidth="1"/>
    <col min="4" max="4" width="10" style="7" customWidth="1"/>
    <col min="5" max="5" width="10.7109375" style="7" customWidth="1"/>
    <col min="6" max="6" width="9.42578125" style="7" customWidth="1"/>
    <col min="7" max="7" width="10.42578125" style="7" customWidth="1"/>
    <col min="8" max="8" width="12.7109375" style="7" customWidth="1"/>
    <col min="9" max="9" width="3.42578125" style="7" customWidth="1"/>
    <col min="10" max="10" width="23.140625" style="7" customWidth="1"/>
    <col min="11" max="11" width="18.85546875" style="7" customWidth="1"/>
    <col min="12" max="13" width="8.7109375" style="7" customWidth="1"/>
    <col min="14" max="14" width="9.42578125" style="7" customWidth="1"/>
    <col min="15" max="16" width="8.7109375" style="7" customWidth="1"/>
    <col min="17" max="17" width="3.140625" style="7" customWidth="1"/>
    <col min="18" max="18" width="20.85546875" style="7" customWidth="1"/>
    <col min="19" max="19" width="16.85546875" style="7" bestFit="1" customWidth="1"/>
    <col min="20" max="21" width="8.85546875" style="7" customWidth="1"/>
    <col min="22" max="22" width="9.42578125" style="7" customWidth="1"/>
    <col min="23" max="24" width="8.85546875" style="7" customWidth="1"/>
    <col min="25" max="16384" width="9.140625" style="7"/>
  </cols>
  <sheetData>
    <row r="2" spans="2:24" ht="14.25">
      <c r="B2" s="232" t="s">
        <v>135</v>
      </c>
      <c r="C2" s="232"/>
      <c r="D2" s="232"/>
      <c r="E2" s="232"/>
      <c r="F2" s="232"/>
      <c r="G2" s="232"/>
      <c r="H2" s="232"/>
      <c r="I2" s="95"/>
      <c r="J2" s="233" t="s">
        <v>138</v>
      </c>
      <c r="K2" s="233"/>
      <c r="L2" s="233"/>
      <c r="M2" s="233"/>
      <c r="N2" s="233"/>
      <c r="O2" s="233"/>
      <c r="P2" s="233"/>
      <c r="R2" s="233" t="s">
        <v>137</v>
      </c>
      <c r="S2" s="233"/>
      <c r="T2" s="233"/>
      <c r="U2" s="233"/>
      <c r="V2" s="233"/>
      <c r="W2" s="233"/>
      <c r="X2" s="233"/>
    </row>
    <row r="3" spans="2:24" ht="15" customHeight="1">
      <c r="B3" s="234" t="s">
        <v>49</v>
      </c>
      <c r="C3" s="226" t="s">
        <v>50</v>
      </c>
      <c r="D3" s="226" t="s">
        <v>149</v>
      </c>
      <c r="E3" s="226"/>
      <c r="F3" s="226"/>
      <c r="G3" s="226"/>
      <c r="H3" s="226"/>
      <c r="I3" s="95"/>
      <c r="J3" s="234" t="s">
        <v>51</v>
      </c>
      <c r="K3" s="226" t="s">
        <v>50</v>
      </c>
      <c r="L3" s="226" t="str">
        <f>D3</f>
        <v>January-March</v>
      </c>
      <c r="M3" s="226"/>
      <c r="N3" s="226"/>
      <c r="O3" s="226"/>
      <c r="P3" s="226"/>
      <c r="R3" s="234" t="s">
        <v>42</v>
      </c>
      <c r="S3" s="226" t="s">
        <v>50</v>
      </c>
      <c r="T3" s="226" t="str">
        <f>L3</f>
        <v>January-March</v>
      </c>
      <c r="U3" s="226"/>
      <c r="V3" s="226"/>
      <c r="W3" s="226"/>
      <c r="X3" s="226"/>
    </row>
    <row r="4" spans="2:24" ht="15" customHeight="1">
      <c r="B4" s="234"/>
      <c r="C4" s="226"/>
      <c r="D4" s="96">
        <v>2024</v>
      </c>
      <c r="E4" s="96" t="s">
        <v>52</v>
      </c>
      <c r="F4" s="96">
        <v>2023</v>
      </c>
      <c r="G4" s="96" t="s">
        <v>52</v>
      </c>
      <c r="H4" s="96" t="s">
        <v>53</v>
      </c>
      <c r="I4" s="97"/>
      <c r="J4" s="234"/>
      <c r="K4" s="226"/>
      <c r="L4" s="226">
        <v>2024</v>
      </c>
      <c r="M4" s="226">
        <v>2023</v>
      </c>
      <c r="N4" s="230" t="s">
        <v>54</v>
      </c>
      <c r="O4" s="230" t="s">
        <v>136</v>
      </c>
      <c r="P4" s="230" t="s">
        <v>104</v>
      </c>
      <c r="R4" s="234"/>
      <c r="S4" s="226"/>
      <c r="T4" s="226">
        <v>2024</v>
      </c>
      <c r="U4" s="226">
        <v>2023</v>
      </c>
      <c r="V4" s="230" t="s">
        <v>54</v>
      </c>
      <c r="W4" s="230" t="s">
        <v>136</v>
      </c>
      <c r="X4" s="230" t="s">
        <v>104</v>
      </c>
    </row>
    <row r="5" spans="2:24" ht="12.75" customHeight="1">
      <c r="B5" s="186">
        <v>1</v>
      </c>
      <c r="C5" s="187" t="s">
        <v>25</v>
      </c>
      <c r="D5" s="188">
        <v>1604</v>
      </c>
      <c r="E5" s="98">
        <v>0.19582468563057015</v>
      </c>
      <c r="F5" s="188">
        <v>1373</v>
      </c>
      <c r="G5" s="98">
        <v>0.23737897648686029</v>
      </c>
      <c r="H5" s="98">
        <v>0.16824471959213394</v>
      </c>
      <c r="J5" s="234"/>
      <c r="K5" s="226"/>
      <c r="L5" s="226"/>
      <c r="M5" s="226"/>
      <c r="N5" s="231"/>
      <c r="O5" s="231"/>
      <c r="P5" s="231"/>
      <c r="R5" s="234"/>
      <c r="S5" s="226"/>
      <c r="T5" s="226"/>
      <c r="U5" s="226"/>
      <c r="V5" s="231"/>
      <c r="W5" s="231"/>
      <c r="X5" s="231"/>
    </row>
    <row r="6" spans="2:24" ht="15">
      <c r="B6" s="189">
        <v>2</v>
      </c>
      <c r="C6" s="190" t="s">
        <v>0</v>
      </c>
      <c r="D6" s="191">
        <v>1019</v>
      </c>
      <c r="E6" s="100">
        <v>0.12440483457453302</v>
      </c>
      <c r="F6" s="191">
        <v>841</v>
      </c>
      <c r="G6" s="100">
        <v>0.14540110650069157</v>
      </c>
      <c r="H6" s="100">
        <v>0.21165279429250883</v>
      </c>
      <c r="J6" s="101" t="s">
        <v>68</v>
      </c>
      <c r="K6" s="194" t="s">
        <v>25</v>
      </c>
      <c r="L6" s="200">
        <v>491</v>
      </c>
      <c r="M6" s="200">
        <v>536</v>
      </c>
      <c r="N6" s="102">
        <v>-8.3955223880597063E-2</v>
      </c>
      <c r="O6" s="103"/>
      <c r="P6" s="104"/>
      <c r="R6" s="101" t="s">
        <v>43</v>
      </c>
      <c r="S6" s="194" t="s">
        <v>25</v>
      </c>
      <c r="T6" s="200">
        <v>499</v>
      </c>
      <c r="U6" s="200">
        <v>591</v>
      </c>
      <c r="V6" s="102">
        <v>-0.15566835871404394</v>
      </c>
      <c r="W6" s="103"/>
      <c r="X6" s="104"/>
    </row>
    <row r="7" spans="2:24" ht="15">
      <c r="B7" s="186">
        <v>3</v>
      </c>
      <c r="C7" s="187" t="s">
        <v>24</v>
      </c>
      <c r="D7" s="188">
        <v>913</v>
      </c>
      <c r="E7" s="98">
        <v>0.11146380173361006</v>
      </c>
      <c r="F7" s="188">
        <v>589</v>
      </c>
      <c r="G7" s="98">
        <v>0.10183264177040111</v>
      </c>
      <c r="H7" s="98">
        <v>0.55008488964346358</v>
      </c>
      <c r="J7" s="101"/>
      <c r="K7" s="195" t="s">
        <v>24</v>
      </c>
      <c r="L7" s="201">
        <v>391</v>
      </c>
      <c r="M7" s="201">
        <v>216</v>
      </c>
      <c r="N7" s="105">
        <v>0.81018518518518512</v>
      </c>
      <c r="O7" s="106"/>
      <c r="P7" s="107"/>
      <c r="R7" s="101"/>
      <c r="S7" s="195" t="s">
        <v>24</v>
      </c>
      <c r="T7" s="201">
        <v>330</v>
      </c>
      <c r="U7" s="201">
        <v>125</v>
      </c>
      <c r="V7" s="105">
        <v>1.6400000000000001</v>
      </c>
      <c r="W7" s="106"/>
      <c r="X7" s="107"/>
    </row>
    <row r="8" spans="2:24" ht="15">
      <c r="B8" s="189">
        <v>4</v>
      </c>
      <c r="C8" s="190" t="s">
        <v>102</v>
      </c>
      <c r="D8" s="191">
        <v>521</v>
      </c>
      <c r="E8" s="100">
        <v>6.3606397265291173E-2</v>
      </c>
      <c r="F8" s="191">
        <v>119</v>
      </c>
      <c r="G8" s="100">
        <v>2.0573997233748271E-2</v>
      </c>
      <c r="H8" s="100">
        <v>3.3781512605042021</v>
      </c>
      <c r="J8" s="101"/>
      <c r="K8" s="194" t="s">
        <v>26</v>
      </c>
      <c r="L8" s="200">
        <v>346</v>
      </c>
      <c r="M8" s="200">
        <v>254</v>
      </c>
      <c r="N8" s="102">
        <v>0.36220472440944884</v>
      </c>
      <c r="O8" s="106"/>
      <c r="P8" s="107"/>
      <c r="R8" s="101"/>
      <c r="S8" s="194" t="s">
        <v>73</v>
      </c>
      <c r="T8" s="200">
        <v>157</v>
      </c>
      <c r="U8" s="200">
        <v>131</v>
      </c>
      <c r="V8" s="102">
        <v>0.1984732824427482</v>
      </c>
      <c r="W8" s="106"/>
      <c r="X8" s="107"/>
    </row>
    <row r="9" spans="2:24">
      <c r="B9" s="186">
        <v>5</v>
      </c>
      <c r="C9" s="187" t="s">
        <v>27</v>
      </c>
      <c r="D9" s="188">
        <v>409</v>
      </c>
      <c r="E9" s="98">
        <v>4.993285313148578E-2</v>
      </c>
      <c r="F9" s="188">
        <v>236</v>
      </c>
      <c r="G9" s="98">
        <v>4.0802213001383127E-2</v>
      </c>
      <c r="H9" s="98">
        <v>0.73305084745762716</v>
      </c>
      <c r="J9" s="101"/>
      <c r="K9" s="108" t="s">
        <v>100</v>
      </c>
      <c r="L9" s="109">
        <v>1528</v>
      </c>
      <c r="M9" s="109">
        <v>963</v>
      </c>
      <c r="N9" s="105">
        <v>0.58670820353063347</v>
      </c>
      <c r="O9" s="110"/>
      <c r="P9" s="111"/>
      <c r="R9" s="101"/>
      <c r="S9" s="108" t="s">
        <v>100</v>
      </c>
      <c r="T9" s="109">
        <v>532</v>
      </c>
      <c r="U9" s="109">
        <v>401</v>
      </c>
      <c r="V9" s="105">
        <v>0.32668329177057354</v>
      </c>
      <c r="W9" s="110"/>
      <c r="X9" s="111"/>
    </row>
    <row r="10" spans="2:24">
      <c r="B10" s="189">
        <v>6</v>
      </c>
      <c r="C10" s="190" t="s">
        <v>77</v>
      </c>
      <c r="D10" s="191">
        <v>376</v>
      </c>
      <c r="E10" s="100">
        <v>4.5904041020632398E-2</v>
      </c>
      <c r="F10" s="191">
        <v>274</v>
      </c>
      <c r="G10" s="100">
        <v>4.7372060857538034E-2</v>
      </c>
      <c r="H10" s="100">
        <v>0.37226277372262784</v>
      </c>
      <c r="J10" s="112" t="s">
        <v>68</v>
      </c>
      <c r="K10" s="113"/>
      <c r="L10" s="196">
        <v>2756</v>
      </c>
      <c r="M10" s="196">
        <v>1969</v>
      </c>
      <c r="N10" s="197">
        <v>0.39969527679024885</v>
      </c>
      <c r="O10" s="114">
        <v>0.33646685386399705</v>
      </c>
      <c r="P10" s="114">
        <v>0.34042185338865838</v>
      </c>
      <c r="R10" s="112" t="s">
        <v>58</v>
      </c>
      <c r="S10" s="113"/>
      <c r="T10" s="196">
        <v>1518</v>
      </c>
      <c r="U10" s="196">
        <v>1248</v>
      </c>
      <c r="V10" s="197">
        <v>0.21634615384615374</v>
      </c>
      <c r="W10" s="114">
        <v>0.18532535709925527</v>
      </c>
      <c r="X10" s="114">
        <v>0.21576763485477179</v>
      </c>
    </row>
    <row r="11" spans="2:24" ht="15">
      <c r="B11" s="186">
        <v>7</v>
      </c>
      <c r="C11" s="187" t="s">
        <v>26</v>
      </c>
      <c r="D11" s="188">
        <v>367</v>
      </c>
      <c r="E11" s="98">
        <v>4.4805274081308751E-2</v>
      </c>
      <c r="F11" s="188">
        <v>275</v>
      </c>
      <c r="G11" s="98">
        <v>4.7544951590594742E-2</v>
      </c>
      <c r="H11" s="98">
        <v>0.33454545454545448</v>
      </c>
      <c r="J11" s="101" t="s">
        <v>69</v>
      </c>
      <c r="K11" s="202" t="s">
        <v>41</v>
      </c>
      <c r="L11" s="200">
        <v>46</v>
      </c>
      <c r="M11" s="200"/>
      <c r="N11" s="102"/>
      <c r="O11" s="103"/>
      <c r="P11" s="104"/>
      <c r="R11" s="101" t="s">
        <v>44</v>
      </c>
      <c r="S11" s="202" t="s">
        <v>81</v>
      </c>
      <c r="T11" s="200">
        <v>112</v>
      </c>
      <c r="U11" s="200">
        <v>61</v>
      </c>
      <c r="V11" s="102">
        <v>0.83606557377049184</v>
      </c>
      <c r="W11" s="103"/>
      <c r="X11" s="104"/>
    </row>
    <row r="12" spans="2:24" ht="15">
      <c r="B12" s="189">
        <v>8</v>
      </c>
      <c r="C12" s="190" t="s">
        <v>29</v>
      </c>
      <c r="D12" s="191">
        <v>298</v>
      </c>
      <c r="E12" s="100">
        <v>3.6381394213160785E-2</v>
      </c>
      <c r="F12" s="191">
        <v>253</v>
      </c>
      <c r="G12" s="100">
        <v>4.3741355463347162E-2</v>
      </c>
      <c r="H12" s="100">
        <v>0.17786561264822143</v>
      </c>
      <c r="J12" s="101"/>
      <c r="K12" s="203" t="s">
        <v>29</v>
      </c>
      <c r="L12" s="201">
        <v>31</v>
      </c>
      <c r="M12" s="201">
        <v>15</v>
      </c>
      <c r="N12" s="105">
        <v>1.0666666666666669</v>
      </c>
      <c r="O12" s="106"/>
      <c r="P12" s="107"/>
      <c r="R12" s="101"/>
      <c r="S12" s="203" t="s">
        <v>26</v>
      </c>
      <c r="T12" s="201">
        <v>90</v>
      </c>
      <c r="U12" s="201">
        <v>104</v>
      </c>
      <c r="V12" s="105">
        <v>-0.13461538461538458</v>
      </c>
      <c r="W12" s="106"/>
      <c r="X12" s="107"/>
    </row>
    <row r="13" spans="2:24" ht="15">
      <c r="B13" s="186">
        <v>9</v>
      </c>
      <c r="C13" s="187" t="s">
        <v>64</v>
      </c>
      <c r="D13" s="188">
        <v>269</v>
      </c>
      <c r="E13" s="98">
        <v>3.2840922964229032E-2</v>
      </c>
      <c r="F13" s="188">
        <v>153</v>
      </c>
      <c r="G13" s="98">
        <v>2.6452282157676348E-2</v>
      </c>
      <c r="H13" s="98">
        <v>0.75816993464052285</v>
      </c>
      <c r="J13" s="101"/>
      <c r="K13" s="202" t="s">
        <v>139</v>
      </c>
      <c r="L13" s="200">
        <v>15</v>
      </c>
      <c r="M13" s="200">
        <v>6</v>
      </c>
      <c r="N13" s="102">
        <v>1.5</v>
      </c>
      <c r="O13" s="106"/>
      <c r="P13" s="107"/>
      <c r="R13" s="101"/>
      <c r="S13" s="202" t="s">
        <v>25</v>
      </c>
      <c r="T13" s="200">
        <v>86</v>
      </c>
      <c r="U13" s="200">
        <v>77</v>
      </c>
      <c r="V13" s="102">
        <v>0.11688311688311681</v>
      </c>
      <c r="W13" s="106"/>
      <c r="X13" s="107"/>
    </row>
    <row r="14" spans="2:24">
      <c r="B14" s="189">
        <v>10</v>
      </c>
      <c r="C14" s="190" t="s">
        <v>28</v>
      </c>
      <c r="D14" s="191">
        <v>256</v>
      </c>
      <c r="E14" s="100">
        <v>3.1253815162983763E-2</v>
      </c>
      <c r="F14" s="191">
        <v>135</v>
      </c>
      <c r="G14" s="100">
        <v>2.3340248962655602E-2</v>
      </c>
      <c r="H14" s="100">
        <v>0.89629629629629637</v>
      </c>
      <c r="J14" s="101"/>
      <c r="K14" s="108" t="s">
        <v>100</v>
      </c>
      <c r="L14" s="109">
        <v>27</v>
      </c>
      <c r="M14" s="109">
        <v>32</v>
      </c>
      <c r="N14" s="105">
        <v>-0.15625</v>
      </c>
      <c r="O14" s="110"/>
      <c r="P14" s="111"/>
      <c r="R14" s="101"/>
      <c r="S14" s="108" t="s">
        <v>100</v>
      </c>
      <c r="T14" s="109">
        <v>199</v>
      </c>
      <c r="U14" s="109">
        <v>160</v>
      </c>
      <c r="V14" s="105">
        <v>0.24374999999999991</v>
      </c>
      <c r="W14" s="110"/>
      <c r="X14" s="111"/>
    </row>
    <row r="15" spans="2:24">
      <c r="B15" s="227" t="s">
        <v>56</v>
      </c>
      <c r="C15" s="227"/>
      <c r="D15" s="115">
        <v>6032</v>
      </c>
      <c r="E15" s="116">
        <v>0.73641801977780486</v>
      </c>
      <c r="F15" s="115">
        <v>4248</v>
      </c>
      <c r="G15" s="116">
        <v>0.73443983402489621</v>
      </c>
      <c r="H15" s="117">
        <v>0.41996233521657245</v>
      </c>
      <c r="J15" s="112" t="s">
        <v>69</v>
      </c>
      <c r="K15" s="113"/>
      <c r="L15" s="196">
        <v>119</v>
      </c>
      <c r="M15" s="196">
        <v>53</v>
      </c>
      <c r="N15" s="197">
        <v>1.2452830188679247</v>
      </c>
      <c r="O15" s="114">
        <v>1.4528140642168234E-2</v>
      </c>
      <c r="P15" s="114">
        <v>9.1632088520055329E-3</v>
      </c>
      <c r="R15" s="112" t="s">
        <v>59</v>
      </c>
      <c r="S15" s="113"/>
      <c r="T15" s="196">
        <v>487</v>
      </c>
      <c r="U15" s="196">
        <v>402</v>
      </c>
      <c r="V15" s="197">
        <v>0.21144278606965172</v>
      </c>
      <c r="W15" s="114">
        <v>5.9455499938957393E-2</v>
      </c>
      <c r="X15" s="114">
        <v>6.9502074688796683E-2</v>
      </c>
    </row>
    <row r="16" spans="2:24" ht="15">
      <c r="B16" s="227" t="s">
        <v>57</v>
      </c>
      <c r="C16" s="227"/>
      <c r="D16" s="115">
        <v>2159</v>
      </c>
      <c r="E16" s="116">
        <v>0.26358198022219509</v>
      </c>
      <c r="F16" s="115">
        <v>1536</v>
      </c>
      <c r="G16" s="116">
        <v>0.26556016597510373</v>
      </c>
      <c r="H16" s="117">
        <v>0.40559895833333326</v>
      </c>
      <c r="J16" s="101" t="s">
        <v>70</v>
      </c>
      <c r="K16" s="194" t="s">
        <v>25</v>
      </c>
      <c r="L16" s="200">
        <v>496</v>
      </c>
      <c r="M16" s="200">
        <v>270</v>
      </c>
      <c r="N16" s="102">
        <v>0.83703703703703702</v>
      </c>
      <c r="O16" s="103"/>
      <c r="P16" s="104"/>
      <c r="R16" s="101" t="s">
        <v>48</v>
      </c>
      <c r="S16" s="202" t="s">
        <v>25</v>
      </c>
      <c r="T16" s="200">
        <v>165</v>
      </c>
      <c r="U16" s="200">
        <v>69</v>
      </c>
      <c r="V16" s="102">
        <v>1.3913043478260869</v>
      </c>
      <c r="W16" s="103"/>
      <c r="X16" s="104"/>
    </row>
    <row r="17" spans="2:24" ht="15">
      <c r="B17" s="228" t="s">
        <v>55</v>
      </c>
      <c r="C17" s="228"/>
      <c r="D17" s="192">
        <v>8191</v>
      </c>
      <c r="E17" s="118">
        <v>1</v>
      </c>
      <c r="F17" s="192">
        <v>5784</v>
      </c>
      <c r="G17" s="118">
        <v>1.0000000000000002</v>
      </c>
      <c r="H17" s="193">
        <v>0.48150943396226409</v>
      </c>
      <c r="J17" s="101"/>
      <c r="K17" s="195" t="s">
        <v>29</v>
      </c>
      <c r="L17" s="201">
        <v>110</v>
      </c>
      <c r="M17" s="201">
        <v>124</v>
      </c>
      <c r="N17" s="105">
        <v>-0.11290322580645162</v>
      </c>
      <c r="O17" s="106"/>
      <c r="P17" s="107"/>
      <c r="R17" s="101"/>
      <c r="S17" s="203" t="s">
        <v>29</v>
      </c>
      <c r="T17" s="201">
        <v>120</v>
      </c>
      <c r="U17" s="201">
        <v>117</v>
      </c>
      <c r="V17" s="105">
        <v>2.564102564102555E-2</v>
      </c>
      <c r="W17" s="106"/>
      <c r="X17" s="107"/>
    </row>
    <row r="18" spans="2:24" ht="15">
      <c r="B18" s="229" t="s">
        <v>66</v>
      </c>
      <c r="C18" s="229"/>
      <c r="D18" s="229"/>
      <c r="E18" s="229"/>
      <c r="F18" s="229"/>
      <c r="G18" s="229"/>
      <c r="H18" s="229"/>
      <c r="J18" s="101"/>
      <c r="K18" s="194" t="s">
        <v>24</v>
      </c>
      <c r="L18" s="200">
        <v>80</v>
      </c>
      <c r="M18" s="200">
        <v>28</v>
      </c>
      <c r="N18" s="102">
        <v>1.8571428571428572</v>
      </c>
      <c r="O18" s="106"/>
      <c r="P18" s="107"/>
      <c r="R18" s="101"/>
      <c r="S18" s="202" t="s">
        <v>151</v>
      </c>
      <c r="T18" s="200">
        <v>59</v>
      </c>
      <c r="U18" s="200">
        <v>81</v>
      </c>
      <c r="V18" s="102">
        <v>-0.27160493827160492</v>
      </c>
      <c r="W18" s="106"/>
      <c r="X18" s="107"/>
    </row>
    <row r="19" spans="2:24">
      <c r="B19" s="225" t="s">
        <v>39</v>
      </c>
      <c r="C19" s="225"/>
      <c r="D19" s="225"/>
      <c r="E19" s="225"/>
      <c r="F19" s="225"/>
      <c r="G19" s="225"/>
      <c r="H19" s="225"/>
      <c r="J19" s="101"/>
      <c r="K19" s="108" t="s">
        <v>100</v>
      </c>
      <c r="L19" s="109">
        <v>503</v>
      </c>
      <c r="M19" s="109">
        <v>386</v>
      </c>
      <c r="N19" s="105">
        <v>0.30310880829015541</v>
      </c>
      <c r="O19" s="110"/>
      <c r="P19" s="111"/>
      <c r="R19" s="101"/>
      <c r="S19" s="108" t="s">
        <v>100</v>
      </c>
      <c r="T19" s="109">
        <v>229</v>
      </c>
      <c r="U19" s="109">
        <v>115</v>
      </c>
      <c r="V19" s="105">
        <v>0.99130434782608701</v>
      </c>
      <c r="W19" s="110"/>
      <c r="X19" s="111"/>
    </row>
    <row r="20" spans="2:24">
      <c r="B20" s="225"/>
      <c r="C20" s="225"/>
      <c r="D20" s="225"/>
      <c r="E20" s="225"/>
      <c r="F20" s="225"/>
      <c r="G20" s="225"/>
      <c r="H20" s="225"/>
      <c r="J20" s="112" t="s">
        <v>70</v>
      </c>
      <c r="K20" s="113"/>
      <c r="L20" s="196">
        <v>1189</v>
      </c>
      <c r="M20" s="196">
        <v>808</v>
      </c>
      <c r="N20" s="197">
        <v>0.47153465346534662</v>
      </c>
      <c r="O20" s="114">
        <v>0.14515932120620192</v>
      </c>
      <c r="P20" s="114">
        <v>0.1396957123098202</v>
      </c>
      <c r="R20" s="112" t="s">
        <v>63</v>
      </c>
      <c r="S20" s="112"/>
      <c r="T20" s="196">
        <v>573</v>
      </c>
      <c r="U20" s="196">
        <v>382</v>
      </c>
      <c r="V20" s="197">
        <v>0.5</v>
      </c>
      <c r="W20" s="114">
        <v>6.9954828470272248E-2</v>
      </c>
      <c r="X20" s="114">
        <v>6.6044260027662519E-2</v>
      </c>
    </row>
    <row r="21" spans="2:24" ht="12.75" customHeight="1">
      <c r="J21" s="101" t="s">
        <v>71</v>
      </c>
      <c r="K21" s="202" t="s">
        <v>102</v>
      </c>
      <c r="L21" s="200">
        <v>407</v>
      </c>
      <c r="M21" s="200"/>
      <c r="N21" s="102"/>
      <c r="O21" s="103"/>
      <c r="P21" s="104"/>
      <c r="R21" s="101" t="s">
        <v>140</v>
      </c>
      <c r="S21" s="202" t="s">
        <v>0</v>
      </c>
      <c r="T21" s="200">
        <v>611</v>
      </c>
      <c r="U21" s="200">
        <v>425</v>
      </c>
      <c r="V21" s="102">
        <v>0.4376470588235295</v>
      </c>
      <c r="W21" s="103"/>
      <c r="X21" s="104"/>
    </row>
    <row r="22" spans="2:24" ht="15">
      <c r="J22" s="101"/>
      <c r="K22" s="203" t="s">
        <v>24</v>
      </c>
      <c r="L22" s="201">
        <v>305</v>
      </c>
      <c r="M22" s="201">
        <v>213</v>
      </c>
      <c r="N22" s="105">
        <v>0.431924882629108</v>
      </c>
      <c r="O22" s="106"/>
      <c r="P22" s="107"/>
      <c r="R22" s="101"/>
      <c r="S22" s="203" t="s">
        <v>102</v>
      </c>
      <c r="T22" s="201">
        <v>433</v>
      </c>
      <c r="U22" s="201">
        <v>30</v>
      </c>
      <c r="V22" s="105">
        <v>13.433333333333334</v>
      </c>
      <c r="W22" s="106"/>
      <c r="X22" s="107"/>
    </row>
    <row r="23" spans="2:24" ht="15">
      <c r="B23" s="119"/>
      <c r="C23" s="119"/>
      <c r="D23" s="119"/>
      <c r="E23" s="119"/>
      <c r="F23" s="119"/>
      <c r="G23" s="119"/>
      <c r="H23" s="119"/>
      <c r="J23" s="101"/>
      <c r="K23" s="202" t="s">
        <v>25</v>
      </c>
      <c r="L23" s="200">
        <v>138</v>
      </c>
      <c r="M23" s="200">
        <v>270</v>
      </c>
      <c r="N23" s="102">
        <v>-0.48888888888888893</v>
      </c>
      <c r="O23" s="106"/>
      <c r="P23" s="107"/>
      <c r="R23" s="101"/>
      <c r="S23" s="202" t="s">
        <v>25</v>
      </c>
      <c r="T23" s="200">
        <v>386</v>
      </c>
      <c r="U23" s="200">
        <v>270</v>
      </c>
      <c r="V23" s="102">
        <v>0.42962962962962958</v>
      </c>
      <c r="W23" s="106"/>
      <c r="X23" s="107"/>
    </row>
    <row r="24" spans="2:24">
      <c r="B24" s="119"/>
      <c r="C24" s="119"/>
      <c r="D24" s="119"/>
      <c r="E24" s="119"/>
      <c r="F24" s="119"/>
      <c r="G24" s="119"/>
      <c r="H24" s="119"/>
      <c r="J24" s="101"/>
      <c r="K24" s="108" t="s">
        <v>100</v>
      </c>
      <c r="L24" s="109">
        <v>360</v>
      </c>
      <c r="M24" s="109">
        <v>359</v>
      </c>
      <c r="N24" s="105">
        <v>2.7855153203342198E-3</v>
      </c>
      <c r="O24" s="110"/>
      <c r="P24" s="111"/>
      <c r="R24" s="101"/>
      <c r="S24" s="108" t="s">
        <v>100</v>
      </c>
      <c r="T24" s="109">
        <v>866</v>
      </c>
      <c r="U24" s="109">
        <v>621</v>
      </c>
      <c r="V24" s="105">
        <v>0.39452495974235102</v>
      </c>
      <c r="W24" s="110"/>
      <c r="X24" s="111"/>
    </row>
    <row r="25" spans="2:24">
      <c r="B25" s="119"/>
      <c r="C25" s="119"/>
      <c r="D25" s="119"/>
      <c r="E25" s="119"/>
      <c r="F25" s="119"/>
      <c r="G25" s="119"/>
      <c r="H25" s="119"/>
      <c r="J25" s="112" t="s">
        <v>71</v>
      </c>
      <c r="K25" s="113"/>
      <c r="L25" s="196">
        <v>1210</v>
      </c>
      <c r="M25" s="196">
        <v>842</v>
      </c>
      <c r="N25" s="197">
        <v>0.43705463182897852</v>
      </c>
      <c r="O25" s="114">
        <v>0.14772311073129044</v>
      </c>
      <c r="P25" s="114">
        <v>0.14557399723374828</v>
      </c>
      <c r="R25" s="112" t="s">
        <v>141</v>
      </c>
      <c r="S25" s="113"/>
      <c r="T25" s="196">
        <v>2296</v>
      </c>
      <c r="U25" s="196">
        <v>1346</v>
      </c>
      <c r="V25" s="197">
        <v>0.7057949479940564</v>
      </c>
      <c r="W25" s="114">
        <v>0.28030765474301061</v>
      </c>
      <c r="X25" s="114">
        <v>0.23271092669432919</v>
      </c>
    </row>
    <row r="26" spans="2:24" ht="15">
      <c r="B26" s="119"/>
      <c r="C26" s="119"/>
      <c r="D26" s="119"/>
      <c r="E26" s="119"/>
      <c r="F26" s="119"/>
      <c r="G26" s="119"/>
      <c r="H26" s="119"/>
      <c r="J26" s="101" t="s">
        <v>79</v>
      </c>
      <c r="K26" s="194" t="s">
        <v>0</v>
      </c>
      <c r="L26" s="200">
        <v>354</v>
      </c>
      <c r="M26" s="200">
        <v>231</v>
      </c>
      <c r="N26" s="102">
        <v>0.53246753246753253</v>
      </c>
      <c r="O26" s="103"/>
      <c r="P26" s="104"/>
      <c r="R26" s="101" t="s">
        <v>45</v>
      </c>
      <c r="S26" s="202" t="s">
        <v>25</v>
      </c>
      <c r="T26" s="200">
        <v>313</v>
      </c>
      <c r="U26" s="200">
        <v>247</v>
      </c>
      <c r="V26" s="102">
        <v>0.2672064777327936</v>
      </c>
      <c r="W26" s="103"/>
      <c r="X26" s="104"/>
    </row>
    <row r="27" spans="2:24" ht="15">
      <c r="B27" s="119"/>
      <c r="C27" s="119"/>
      <c r="D27" s="119"/>
      <c r="E27" s="119"/>
      <c r="F27" s="119"/>
      <c r="G27" s="119"/>
      <c r="H27" s="119"/>
      <c r="J27" s="101"/>
      <c r="K27" s="195" t="s">
        <v>25</v>
      </c>
      <c r="L27" s="201">
        <v>184</v>
      </c>
      <c r="M27" s="201">
        <v>61</v>
      </c>
      <c r="N27" s="105">
        <v>2.0163934426229506</v>
      </c>
      <c r="O27" s="106"/>
      <c r="P27" s="107"/>
      <c r="R27" s="101"/>
      <c r="S27" s="203" t="s">
        <v>24</v>
      </c>
      <c r="T27" s="201">
        <v>291</v>
      </c>
      <c r="U27" s="201">
        <v>219</v>
      </c>
      <c r="V27" s="105">
        <v>0.32876712328767121</v>
      </c>
      <c r="W27" s="106"/>
      <c r="X27" s="107"/>
    </row>
    <row r="28" spans="2:24" ht="15">
      <c r="B28" s="119"/>
      <c r="C28" s="119"/>
      <c r="D28" s="119"/>
      <c r="E28" s="119"/>
      <c r="F28" s="119"/>
      <c r="G28" s="119"/>
      <c r="H28" s="119"/>
      <c r="J28" s="101"/>
      <c r="K28" s="194" t="s">
        <v>77</v>
      </c>
      <c r="L28" s="200">
        <v>183</v>
      </c>
      <c r="M28" s="200">
        <v>131</v>
      </c>
      <c r="N28" s="102">
        <v>0.39694656488549618</v>
      </c>
      <c r="O28" s="106"/>
      <c r="P28" s="107"/>
      <c r="R28" s="101"/>
      <c r="S28" s="202" t="s">
        <v>152</v>
      </c>
      <c r="T28" s="200">
        <v>213</v>
      </c>
      <c r="U28" s="200">
        <v>108</v>
      </c>
      <c r="V28" s="102">
        <v>0.97222222222222232</v>
      </c>
      <c r="W28" s="106"/>
      <c r="X28" s="107"/>
    </row>
    <row r="29" spans="2:24" ht="12.75" customHeight="1">
      <c r="B29" s="119"/>
      <c r="C29" s="119"/>
      <c r="D29" s="119"/>
      <c r="E29" s="119"/>
      <c r="F29" s="119"/>
      <c r="G29" s="119"/>
      <c r="H29" s="119"/>
      <c r="I29" s="120"/>
      <c r="J29" s="101"/>
      <c r="K29" s="108" t="s">
        <v>100</v>
      </c>
      <c r="L29" s="109">
        <v>543</v>
      </c>
      <c r="M29" s="109">
        <v>381</v>
      </c>
      <c r="N29" s="105">
        <v>0.4251968503937007</v>
      </c>
      <c r="O29" s="110"/>
      <c r="P29" s="111"/>
      <c r="R29" s="101"/>
      <c r="S29" s="108" t="s">
        <v>100</v>
      </c>
      <c r="T29" s="109">
        <v>1326</v>
      </c>
      <c r="U29" s="109">
        <v>1002</v>
      </c>
      <c r="V29" s="105">
        <v>0.32335329341317376</v>
      </c>
      <c r="W29" s="110"/>
      <c r="X29" s="111"/>
    </row>
    <row r="30" spans="2:24">
      <c r="B30" s="119"/>
      <c r="C30" s="119"/>
      <c r="D30" s="119"/>
      <c r="E30" s="119"/>
      <c r="F30" s="119"/>
      <c r="G30" s="119"/>
      <c r="H30" s="119"/>
      <c r="J30" s="112" t="s">
        <v>79</v>
      </c>
      <c r="K30" s="112"/>
      <c r="L30" s="196">
        <v>1264</v>
      </c>
      <c r="M30" s="196">
        <v>804</v>
      </c>
      <c r="N30" s="197">
        <v>0.57213930348258701</v>
      </c>
      <c r="O30" s="114">
        <v>0.15431571236723232</v>
      </c>
      <c r="P30" s="114">
        <v>0.13900414937759337</v>
      </c>
      <c r="R30" s="112" t="s">
        <v>60</v>
      </c>
      <c r="S30" s="113"/>
      <c r="T30" s="196">
        <v>2143</v>
      </c>
      <c r="U30" s="196">
        <v>1576</v>
      </c>
      <c r="V30" s="197">
        <v>0.35977157360406098</v>
      </c>
      <c r="W30" s="114">
        <v>0.2616286167745086</v>
      </c>
      <c r="X30" s="114">
        <v>0.27247579529737204</v>
      </c>
    </row>
    <row r="31" spans="2:24" ht="15">
      <c r="B31" s="119"/>
      <c r="C31" s="119"/>
      <c r="D31" s="119"/>
      <c r="E31" s="119"/>
      <c r="F31" s="119"/>
      <c r="G31" s="119"/>
      <c r="H31" s="119"/>
      <c r="J31" s="101" t="s">
        <v>78</v>
      </c>
      <c r="K31" s="194" t="s">
        <v>0</v>
      </c>
      <c r="L31" s="200">
        <v>598</v>
      </c>
      <c r="M31" s="200">
        <v>523</v>
      </c>
      <c r="N31" s="102">
        <v>0.14340344168260044</v>
      </c>
      <c r="O31" s="103"/>
      <c r="P31" s="104"/>
      <c r="R31" s="101" t="s">
        <v>46</v>
      </c>
      <c r="S31" s="202" t="s">
        <v>0</v>
      </c>
      <c r="T31" s="200">
        <v>52</v>
      </c>
      <c r="U31" s="200">
        <v>41</v>
      </c>
      <c r="V31" s="102">
        <v>0.26829268292682928</v>
      </c>
      <c r="W31" s="103"/>
      <c r="X31" s="104"/>
    </row>
    <row r="32" spans="2:24" ht="15">
      <c r="B32" s="119"/>
      <c r="C32" s="119"/>
      <c r="D32" s="119"/>
      <c r="E32" s="119"/>
      <c r="F32" s="119"/>
      <c r="G32" s="119"/>
      <c r="H32" s="119"/>
      <c r="J32" s="101"/>
      <c r="K32" s="195" t="s">
        <v>25</v>
      </c>
      <c r="L32" s="201">
        <v>294</v>
      </c>
      <c r="M32" s="201">
        <v>236</v>
      </c>
      <c r="N32" s="105">
        <v>0.24576271186440679</v>
      </c>
      <c r="O32" s="106"/>
      <c r="P32" s="107"/>
      <c r="R32" s="101"/>
      <c r="S32" s="203" t="s">
        <v>25</v>
      </c>
      <c r="T32" s="201">
        <v>46</v>
      </c>
      <c r="U32" s="201">
        <v>48</v>
      </c>
      <c r="V32" s="105">
        <v>-4.166666666666663E-2</v>
      </c>
      <c r="W32" s="106"/>
      <c r="X32" s="107"/>
    </row>
    <row r="33" spans="2:24" ht="15">
      <c r="B33" s="119"/>
      <c r="C33" s="119"/>
      <c r="D33" s="119"/>
      <c r="E33" s="119"/>
      <c r="F33" s="119"/>
      <c r="G33" s="119"/>
      <c r="H33" s="119"/>
      <c r="J33" s="101"/>
      <c r="K33" s="194" t="s">
        <v>81</v>
      </c>
      <c r="L33" s="200">
        <v>176</v>
      </c>
      <c r="M33" s="200">
        <v>105</v>
      </c>
      <c r="N33" s="102">
        <v>0.67619047619047623</v>
      </c>
      <c r="O33" s="106"/>
      <c r="P33" s="107"/>
      <c r="R33" s="101"/>
      <c r="S33" s="202" t="s">
        <v>28</v>
      </c>
      <c r="T33" s="200">
        <v>44</v>
      </c>
      <c r="U33" s="200">
        <v>13</v>
      </c>
      <c r="V33" s="102">
        <v>2.3846153846153846</v>
      </c>
      <c r="W33" s="106"/>
      <c r="X33" s="107"/>
    </row>
    <row r="34" spans="2:24">
      <c r="B34" s="119"/>
      <c r="C34" s="119"/>
      <c r="D34" s="119"/>
      <c r="E34" s="119"/>
      <c r="F34" s="119"/>
      <c r="G34" s="119"/>
      <c r="H34" s="119"/>
      <c r="J34" s="101"/>
      <c r="K34" s="108" t="s">
        <v>100</v>
      </c>
      <c r="L34" s="109">
        <v>506</v>
      </c>
      <c r="M34" s="109">
        <v>354</v>
      </c>
      <c r="N34" s="105">
        <v>0.42937853107344637</v>
      </c>
      <c r="O34" s="110"/>
      <c r="P34" s="111"/>
      <c r="R34" s="101"/>
      <c r="S34" s="108" t="s">
        <v>100</v>
      </c>
      <c r="T34" s="109">
        <v>108</v>
      </c>
      <c r="U34" s="109">
        <v>109</v>
      </c>
      <c r="V34" s="105">
        <v>-9.1743119266054496E-3</v>
      </c>
      <c r="W34" s="110"/>
      <c r="X34" s="111"/>
    </row>
    <row r="35" spans="2:24">
      <c r="B35" s="119"/>
      <c r="C35" s="119"/>
      <c r="D35" s="119"/>
      <c r="E35" s="119"/>
      <c r="F35" s="119"/>
      <c r="G35" s="119"/>
      <c r="H35" s="119"/>
      <c r="J35" s="112" t="s">
        <v>80</v>
      </c>
      <c r="K35" s="112"/>
      <c r="L35" s="196">
        <v>1574</v>
      </c>
      <c r="M35" s="196">
        <v>1218</v>
      </c>
      <c r="N35" s="197">
        <v>0.29228243021346478</v>
      </c>
      <c r="O35" s="114">
        <v>0.19216212916615799</v>
      </c>
      <c r="P35" s="114">
        <v>0.21058091286307054</v>
      </c>
      <c r="R35" s="112" t="s">
        <v>61</v>
      </c>
      <c r="S35" s="113"/>
      <c r="T35" s="196">
        <v>250</v>
      </c>
      <c r="U35" s="196">
        <v>211</v>
      </c>
      <c r="V35" s="197">
        <v>0.18483412322274884</v>
      </c>
      <c r="W35" s="114">
        <v>3.0521303870101331E-2</v>
      </c>
      <c r="X35" s="114">
        <v>3.6479944674965424E-2</v>
      </c>
    </row>
    <row r="36" spans="2:24" ht="15">
      <c r="B36" s="119"/>
      <c r="C36" s="119"/>
      <c r="D36" s="119"/>
      <c r="E36" s="119"/>
      <c r="F36" s="119"/>
      <c r="G36" s="119"/>
      <c r="H36" s="119"/>
      <c r="J36" s="101" t="s">
        <v>67</v>
      </c>
      <c r="K36" s="194" t="s">
        <v>0</v>
      </c>
      <c r="L36" s="200">
        <v>19</v>
      </c>
      <c r="M36" s="200">
        <v>15</v>
      </c>
      <c r="N36" s="102">
        <v>0.26666666666666661</v>
      </c>
      <c r="O36" s="103"/>
      <c r="P36" s="104"/>
      <c r="R36" s="101" t="s">
        <v>75</v>
      </c>
      <c r="S36" s="202" t="s">
        <v>27</v>
      </c>
      <c r="T36" s="200">
        <v>49</v>
      </c>
      <c r="U36" s="200">
        <v>22</v>
      </c>
      <c r="V36" s="102">
        <v>1.2272727272727271</v>
      </c>
      <c r="W36" s="103"/>
      <c r="X36" s="104"/>
    </row>
    <row r="37" spans="2:24" ht="12.75" customHeight="1">
      <c r="B37" s="119"/>
      <c r="C37" s="119"/>
      <c r="D37" s="119"/>
      <c r="E37" s="119"/>
      <c r="F37" s="119"/>
      <c r="G37" s="119"/>
      <c r="H37" s="119"/>
      <c r="J37" s="101"/>
      <c r="K37" s="195" t="s">
        <v>99</v>
      </c>
      <c r="L37" s="201">
        <v>18</v>
      </c>
      <c r="M37" s="201">
        <v>9</v>
      </c>
      <c r="N37" s="105">
        <v>1</v>
      </c>
      <c r="O37" s="106"/>
      <c r="P37" s="107"/>
      <c r="R37" s="101"/>
      <c r="S37" s="203" t="s">
        <v>28</v>
      </c>
      <c r="T37" s="201">
        <v>25</v>
      </c>
      <c r="U37" s="201">
        <v>21</v>
      </c>
      <c r="V37" s="105">
        <v>0.19047619047619047</v>
      </c>
      <c r="W37" s="106"/>
      <c r="X37" s="107"/>
    </row>
    <row r="38" spans="2:24" ht="12.75" customHeight="1">
      <c r="B38" s="119"/>
      <c r="C38" s="119"/>
      <c r="D38" s="119"/>
      <c r="E38" s="119"/>
      <c r="F38" s="119"/>
      <c r="G38" s="119"/>
      <c r="H38" s="119"/>
      <c r="J38" s="101"/>
      <c r="K38" s="194" t="s">
        <v>150</v>
      </c>
      <c r="L38" s="200">
        <v>7</v>
      </c>
      <c r="M38" s="200">
        <v>8</v>
      </c>
      <c r="N38" s="102">
        <v>-0.125</v>
      </c>
      <c r="O38" s="106"/>
      <c r="P38" s="107"/>
      <c r="R38" s="101"/>
      <c r="S38" s="202" t="s">
        <v>0</v>
      </c>
      <c r="T38" s="200">
        <v>13</v>
      </c>
      <c r="U38" s="200">
        <v>16</v>
      </c>
      <c r="V38" s="102">
        <v>-0.1875</v>
      </c>
      <c r="W38" s="106"/>
      <c r="X38" s="107"/>
    </row>
    <row r="39" spans="2:24" ht="12.75" customHeight="1">
      <c r="B39" s="119"/>
      <c r="C39" s="119"/>
      <c r="D39" s="119"/>
      <c r="E39" s="119"/>
      <c r="F39" s="119"/>
      <c r="G39" s="119"/>
      <c r="H39" s="119"/>
      <c r="J39" s="101"/>
      <c r="K39" s="108" t="s">
        <v>100</v>
      </c>
      <c r="L39" s="109">
        <v>35</v>
      </c>
      <c r="M39" s="109">
        <v>58</v>
      </c>
      <c r="N39" s="105">
        <v>-0.39655172413793105</v>
      </c>
      <c r="O39" s="110"/>
      <c r="P39" s="111"/>
      <c r="R39" s="101"/>
      <c r="S39" s="108" t="s">
        <v>100</v>
      </c>
      <c r="T39" s="109">
        <v>8</v>
      </c>
      <c r="U39" s="109">
        <v>1</v>
      </c>
      <c r="V39" s="102">
        <v>7</v>
      </c>
      <c r="W39" s="110"/>
      <c r="X39" s="111"/>
    </row>
    <row r="40" spans="2:24" ht="12.75" customHeight="1">
      <c r="B40" s="119"/>
      <c r="C40" s="119"/>
      <c r="D40" s="119"/>
      <c r="E40" s="119"/>
      <c r="F40" s="119"/>
      <c r="G40" s="119"/>
      <c r="H40" s="119"/>
      <c r="J40" s="172" t="s">
        <v>67</v>
      </c>
      <c r="K40" s="173"/>
      <c r="L40" s="196">
        <v>79</v>
      </c>
      <c r="M40" s="196">
        <v>90</v>
      </c>
      <c r="N40" s="197">
        <v>-0.12222222222222223</v>
      </c>
      <c r="O40" s="114">
        <v>9.6447320229520201E-3</v>
      </c>
      <c r="P40" s="114">
        <v>1.5560165975103735E-2</v>
      </c>
      <c r="R40" s="112" t="s">
        <v>76</v>
      </c>
      <c r="S40" s="113"/>
      <c r="T40" s="196">
        <v>95</v>
      </c>
      <c r="U40" s="196">
        <v>60</v>
      </c>
      <c r="V40" s="197">
        <v>0.58333333333333326</v>
      </c>
      <c r="W40" s="114">
        <v>1.1598095470638505E-2</v>
      </c>
      <c r="X40" s="114">
        <v>1.0373443983402489E-2</v>
      </c>
    </row>
    <row r="41" spans="2:24" ht="15">
      <c r="B41" s="119"/>
      <c r="C41" s="119"/>
      <c r="D41" s="119"/>
      <c r="E41" s="119"/>
      <c r="F41" s="119"/>
      <c r="G41" s="119"/>
      <c r="H41" s="119"/>
      <c r="J41" s="121" t="s">
        <v>82</v>
      </c>
      <c r="K41" s="121"/>
      <c r="L41" s="198">
        <v>0</v>
      </c>
      <c r="M41" s="198">
        <v>0</v>
      </c>
      <c r="N41" s="199"/>
      <c r="O41" s="122">
        <v>0</v>
      </c>
      <c r="P41" s="122">
        <v>0</v>
      </c>
      <c r="R41" s="101" t="s">
        <v>47</v>
      </c>
      <c r="S41" s="202" t="s">
        <v>0</v>
      </c>
      <c r="T41" s="204">
        <v>142</v>
      </c>
      <c r="U41" s="204">
        <v>152</v>
      </c>
      <c r="V41" s="102">
        <v>-6.5789473684210509E-2</v>
      </c>
      <c r="W41" s="103"/>
      <c r="X41" s="104"/>
    </row>
    <row r="42" spans="2:24" ht="15">
      <c r="B42" s="119"/>
      <c r="C42" s="119"/>
      <c r="D42" s="119"/>
      <c r="E42" s="119"/>
      <c r="F42" s="119"/>
      <c r="G42" s="119"/>
      <c r="H42" s="119"/>
      <c r="J42" s="224" t="s">
        <v>55</v>
      </c>
      <c r="K42" s="224"/>
      <c r="L42" s="192">
        <v>8191</v>
      </c>
      <c r="M42" s="192">
        <v>5784</v>
      </c>
      <c r="N42" s="122">
        <v>0.41614799446749662</v>
      </c>
      <c r="O42" s="123">
        <v>1</v>
      </c>
      <c r="P42" s="123">
        <v>1</v>
      </c>
      <c r="R42" s="101"/>
      <c r="S42" s="203" t="s">
        <v>24</v>
      </c>
      <c r="T42" s="205">
        <v>109</v>
      </c>
      <c r="U42" s="205">
        <v>99</v>
      </c>
      <c r="V42" s="105">
        <v>0.10101010101010099</v>
      </c>
      <c r="W42" s="106"/>
      <c r="X42" s="107"/>
    </row>
    <row r="43" spans="2:24" ht="15">
      <c r="B43" s="119"/>
      <c r="C43" s="119"/>
      <c r="D43" s="119"/>
      <c r="E43" s="119"/>
      <c r="F43" s="119"/>
      <c r="G43" s="119"/>
      <c r="H43" s="119"/>
      <c r="R43" s="101"/>
      <c r="S43" s="202" t="s">
        <v>25</v>
      </c>
      <c r="T43" s="204">
        <v>108</v>
      </c>
      <c r="U43" s="204">
        <v>71</v>
      </c>
      <c r="V43" s="102">
        <v>0.52112676056338025</v>
      </c>
      <c r="W43" s="106"/>
      <c r="X43" s="107"/>
    </row>
    <row r="44" spans="2:24">
      <c r="B44" s="119"/>
      <c r="C44" s="119"/>
      <c r="D44" s="119"/>
      <c r="E44" s="119"/>
      <c r="F44" s="119"/>
      <c r="G44" s="119"/>
      <c r="H44" s="119"/>
      <c r="R44" s="101"/>
      <c r="S44" s="108" t="s">
        <v>100</v>
      </c>
      <c r="T44" s="109">
        <v>380</v>
      </c>
      <c r="U44" s="109">
        <v>204</v>
      </c>
      <c r="V44" s="105">
        <v>0.86274509803921573</v>
      </c>
      <c r="W44" s="110"/>
      <c r="X44" s="111"/>
    </row>
    <row r="45" spans="2:24">
      <c r="B45" s="119"/>
      <c r="C45" s="119"/>
      <c r="D45" s="119"/>
      <c r="E45" s="119"/>
      <c r="F45" s="119"/>
      <c r="G45" s="119"/>
      <c r="H45" s="119"/>
      <c r="R45" s="112" t="s">
        <v>62</v>
      </c>
      <c r="S45" s="113"/>
      <c r="T45" s="196">
        <v>739</v>
      </c>
      <c r="U45" s="196">
        <v>526</v>
      </c>
      <c r="V45" s="197">
        <v>0.40494296577946765</v>
      </c>
      <c r="W45" s="114">
        <v>9.0220974240019527E-2</v>
      </c>
      <c r="X45" s="114">
        <v>9.0940525587828488E-2</v>
      </c>
    </row>
    <row r="46" spans="2:24">
      <c r="B46" s="119"/>
      <c r="C46" s="119"/>
      <c r="D46" s="119"/>
      <c r="E46" s="119"/>
      <c r="F46" s="119"/>
      <c r="G46" s="119"/>
      <c r="H46" s="119"/>
      <c r="R46" s="121" t="s">
        <v>145</v>
      </c>
      <c r="S46" s="121"/>
      <c r="T46" s="198">
        <v>90</v>
      </c>
      <c r="U46" s="198">
        <v>33</v>
      </c>
      <c r="V46" s="199">
        <v>1.7272727272727271</v>
      </c>
      <c r="W46" s="122">
        <v>1.0987669393236478E-2</v>
      </c>
      <c r="X46" s="122">
        <v>5.705394190871369E-3</v>
      </c>
    </row>
    <row r="47" spans="2:24">
      <c r="B47" s="119"/>
      <c r="C47" s="119"/>
      <c r="D47" s="119"/>
      <c r="E47" s="119"/>
      <c r="F47" s="119"/>
      <c r="G47" s="119"/>
      <c r="H47" s="119"/>
      <c r="R47" s="224" t="s">
        <v>55</v>
      </c>
      <c r="S47" s="224"/>
      <c r="T47" s="192">
        <v>8191</v>
      </c>
      <c r="U47" s="192">
        <v>5784</v>
      </c>
      <c r="V47" s="199">
        <v>0.41614799446749662</v>
      </c>
      <c r="W47" s="123">
        <v>1</v>
      </c>
      <c r="X47" s="123">
        <v>1</v>
      </c>
    </row>
    <row r="48" spans="2:24">
      <c r="B48" s="119"/>
      <c r="C48" s="119"/>
      <c r="D48" s="119"/>
      <c r="E48" s="119"/>
      <c r="F48" s="119"/>
      <c r="G48" s="119"/>
      <c r="H48" s="119"/>
    </row>
    <row r="49" spans="2:16">
      <c r="B49" s="119"/>
      <c r="C49" s="119"/>
      <c r="D49" s="119"/>
      <c r="E49" s="119"/>
      <c r="F49" s="119"/>
      <c r="G49" s="119"/>
      <c r="H49" s="119"/>
    </row>
    <row r="50" spans="2:16">
      <c r="B50" s="119"/>
      <c r="C50" s="119"/>
      <c r="D50" s="119"/>
      <c r="E50" s="119"/>
      <c r="F50" s="119"/>
      <c r="G50" s="119"/>
      <c r="H50" s="119"/>
    </row>
    <row r="51" spans="2:16">
      <c r="B51" s="119"/>
      <c r="C51" s="119"/>
      <c r="D51" s="119"/>
      <c r="E51" s="119"/>
      <c r="F51" s="119"/>
      <c r="G51" s="119"/>
      <c r="H51" s="119"/>
    </row>
    <row r="52" spans="2:16">
      <c r="B52" s="119"/>
      <c r="C52" s="119"/>
      <c r="D52" s="119"/>
      <c r="E52" s="119"/>
      <c r="F52" s="119"/>
      <c r="G52" s="119"/>
      <c r="H52" s="119"/>
    </row>
    <row r="53" spans="2:16">
      <c r="B53" s="119"/>
      <c r="C53" s="119"/>
      <c r="D53" s="119"/>
      <c r="E53" s="119"/>
      <c r="F53" s="119"/>
      <c r="G53" s="119"/>
      <c r="H53" s="119"/>
    </row>
    <row r="54" spans="2:16">
      <c r="B54" s="119"/>
      <c r="C54" s="119"/>
      <c r="D54" s="119"/>
      <c r="E54" s="119"/>
      <c r="F54" s="119"/>
      <c r="G54" s="119"/>
      <c r="H54" s="119"/>
    </row>
    <row r="55" spans="2:16">
      <c r="B55" s="119"/>
      <c r="C55" s="119"/>
      <c r="D55" s="119"/>
      <c r="E55" s="119"/>
      <c r="F55" s="119"/>
      <c r="G55" s="119"/>
      <c r="H55" s="119"/>
    </row>
    <row r="56" spans="2:16">
      <c r="B56" s="119"/>
      <c r="C56" s="119"/>
      <c r="D56" s="119"/>
      <c r="E56" s="119"/>
      <c r="F56" s="119"/>
      <c r="G56" s="119"/>
      <c r="H56" s="119"/>
    </row>
    <row r="57" spans="2:16">
      <c r="B57" s="119"/>
      <c r="C57" s="119"/>
      <c r="D57" s="119"/>
      <c r="E57" s="119"/>
      <c r="F57" s="119"/>
      <c r="G57" s="119"/>
      <c r="H57" s="119"/>
    </row>
    <row r="58" spans="2:16" ht="12.75" customHeight="1">
      <c r="B58" s="119"/>
      <c r="C58" s="119"/>
      <c r="D58" s="119"/>
      <c r="E58" s="119"/>
      <c r="F58" s="119"/>
      <c r="G58" s="119"/>
      <c r="H58" s="119"/>
    </row>
    <row r="59" spans="2:16">
      <c r="B59" s="119"/>
      <c r="C59" s="119"/>
      <c r="D59" s="119"/>
      <c r="E59" s="119"/>
      <c r="F59" s="119"/>
      <c r="G59" s="119"/>
      <c r="H59" s="119"/>
    </row>
    <row r="60" spans="2:16">
      <c r="B60" s="119"/>
      <c r="C60" s="119"/>
      <c r="D60" s="119"/>
      <c r="E60" s="119"/>
      <c r="F60" s="119"/>
      <c r="G60" s="119"/>
      <c r="H60" s="119"/>
    </row>
    <row r="61" spans="2:16">
      <c r="B61" s="119"/>
      <c r="C61" s="119"/>
      <c r="D61" s="119"/>
      <c r="E61" s="119"/>
      <c r="F61" s="119"/>
      <c r="G61" s="119"/>
      <c r="H61" s="119"/>
    </row>
    <row r="62" spans="2:16">
      <c r="B62" s="119"/>
      <c r="C62" s="119"/>
      <c r="D62" s="119"/>
      <c r="E62" s="119"/>
      <c r="F62" s="119"/>
      <c r="G62" s="119"/>
      <c r="H62" s="119"/>
    </row>
    <row r="63" spans="2:16">
      <c r="B63" s="119"/>
      <c r="C63" s="119"/>
      <c r="D63" s="119"/>
      <c r="E63" s="119"/>
      <c r="F63" s="119"/>
      <c r="G63" s="119"/>
      <c r="H63" s="119"/>
      <c r="J63"/>
      <c r="K63"/>
      <c r="L63"/>
      <c r="M63"/>
      <c r="N63"/>
      <c r="O63"/>
      <c r="P63"/>
    </row>
    <row r="64" spans="2:16">
      <c r="B64" s="119"/>
      <c r="C64" s="119"/>
      <c r="D64" s="119"/>
      <c r="E64" s="119"/>
      <c r="F64" s="119"/>
      <c r="G64" s="119"/>
      <c r="H64" s="119"/>
      <c r="J64"/>
      <c r="K64"/>
      <c r="L64"/>
      <c r="M64"/>
      <c r="N64"/>
      <c r="O64"/>
      <c r="P64"/>
    </row>
    <row r="65" spans="2:16">
      <c r="B65" s="119"/>
      <c r="C65" s="119"/>
      <c r="D65" s="119"/>
      <c r="E65" s="119"/>
      <c r="F65" s="119"/>
      <c r="G65" s="119"/>
      <c r="H65" s="119"/>
      <c r="J65"/>
      <c r="K65"/>
      <c r="L65"/>
      <c r="M65"/>
      <c r="N65"/>
      <c r="O65"/>
      <c r="P65"/>
    </row>
    <row r="66" spans="2:16">
      <c r="B66" s="119"/>
      <c r="C66" s="119"/>
      <c r="D66" s="119"/>
      <c r="E66" s="119"/>
      <c r="F66" s="119"/>
      <c r="G66" s="119"/>
      <c r="H66" s="119"/>
      <c r="J66"/>
      <c r="K66"/>
      <c r="L66"/>
      <c r="M66"/>
      <c r="N66"/>
      <c r="O66"/>
      <c r="P66"/>
    </row>
    <row r="67" spans="2:16">
      <c r="B67" s="119"/>
      <c r="C67" s="119"/>
      <c r="D67" s="119"/>
      <c r="E67" s="119"/>
      <c r="F67" s="119"/>
      <c r="G67" s="119"/>
      <c r="H67" s="119"/>
      <c r="J67"/>
      <c r="K67"/>
      <c r="L67"/>
      <c r="M67"/>
      <c r="N67"/>
      <c r="O67"/>
      <c r="P67"/>
    </row>
    <row r="68" spans="2:16">
      <c r="B68" s="119"/>
      <c r="C68" s="119"/>
      <c r="D68" s="119"/>
      <c r="E68" s="119"/>
      <c r="F68" s="119"/>
      <c r="G68" s="119"/>
      <c r="H68" s="119"/>
      <c r="J68"/>
      <c r="K68"/>
      <c r="L68"/>
      <c r="M68"/>
      <c r="N68"/>
      <c r="O68"/>
      <c r="P68"/>
    </row>
    <row r="69" spans="2:16">
      <c r="B69" s="119"/>
      <c r="C69" s="119"/>
      <c r="D69" s="119"/>
      <c r="E69" s="119"/>
      <c r="F69" s="119"/>
      <c r="G69" s="119"/>
      <c r="H69" s="119"/>
      <c r="J69"/>
      <c r="K69"/>
      <c r="L69"/>
      <c r="M69"/>
      <c r="N69"/>
      <c r="O69"/>
      <c r="P69"/>
    </row>
    <row r="70" spans="2:16">
      <c r="B70" s="119"/>
      <c r="C70" s="119"/>
      <c r="D70" s="119"/>
      <c r="E70" s="119"/>
      <c r="F70" s="119"/>
      <c r="G70" s="119"/>
      <c r="H70" s="119"/>
      <c r="J70"/>
      <c r="K70"/>
      <c r="L70"/>
      <c r="M70"/>
      <c r="N70"/>
      <c r="O70"/>
      <c r="P70"/>
    </row>
    <row r="71" spans="2:16">
      <c r="B71" s="119"/>
      <c r="C71" s="119"/>
      <c r="D71" s="119"/>
      <c r="E71" s="119"/>
      <c r="F71" s="119"/>
      <c r="G71" s="119"/>
      <c r="H71" s="119"/>
      <c r="J71"/>
      <c r="K71"/>
      <c r="L71"/>
      <c r="M71"/>
      <c r="N71"/>
      <c r="O71"/>
      <c r="P71"/>
    </row>
    <row r="72" spans="2:16">
      <c r="B72" s="119"/>
      <c r="C72" s="119"/>
      <c r="D72" s="119"/>
      <c r="E72" s="119"/>
      <c r="F72" s="119"/>
      <c r="G72" s="119"/>
      <c r="H72" s="119"/>
      <c r="J72"/>
      <c r="K72"/>
      <c r="L72"/>
      <c r="M72"/>
      <c r="N72"/>
      <c r="O72"/>
      <c r="P72"/>
    </row>
    <row r="73" spans="2:16">
      <c r="B73" s="119"/>
      <c r="C73" s="119"/>
      <c r="D73" s="119"/>
      <c r="E73" s="119"/>
      <c r="F73" s="119"/>
      <c r="G73" s="119"/>
      <c r="H73" s="119"/>
      <c r="J73"/>
      <c r="K73"/>
      <c r="L73"/>
      <c r="M73"/>
      <c r="N73"/>
      <c r="O73"/>
      <c r="P73"/>
    </row>
    <row r="74" spans="2:16">
      <c r="B74" s="119"/>
      <c r="C74" s="119"/>
      <c r="D74" s="119"/>
      <c r="E74" s="119"/>
      <c r="F74" s="119"/>
      <c r="G74" s="119"/>
      <c r="H74" s="119"/>
      <c r="J74"/>
      <c r="K74"/>
      <c r="L74"/>
      <c r="M74"/>
    </row>
    <row r="75" spans="2:16">
      <c r="B75" s="119"/>
      <c r="C75" s="119"/>
      <c r="D75" s="119"/>
      <c r="E75" s="119"/>
      <c r="F75" s="119"/>
      <c r="G75" s="119"/>
      <c r="H75" s="119"/>
    </row>
    <row r="76" spans="2:16">
      <c r="B76" s="119"/>
      <c r="C76" s="119"/>
      <c r="D76" s="119"/>
      <c r="E76" s="119"/>
      <c r="F76" s="119"/>
      <c r="G76" s="119"/>
      <c r="H76" s="119"/>
    </row>
    <row r="77" spans="2:16">
      <c r="B77" s="119"/>
      <c r="C77" s="119"/>
      <c r="D77" s="119"/>
      <c r="E77" s="119"/>
      <c r="F77" s="119"/>
      <c r="G77" s="119"/>
      <c r="H77" s="119"/>
    </row>
    <row r="78" spans="2:16">
      <c r="B78" s="119"/>
      <c r="C78" s="119"/>
      <c r="D78" s="119"/>
      <c r="E78" s="119"/>
      <c r="F78" s="119"/>
      <c r="G78" s="119"/>
      <c r="H78" s="119"/>
    </row>
    <row r="79" spans="2:16">
      <c r="B79" s="119"/>
      <c r="C79" s="119"/>
      <c r="D79" s="119"/>
      <c r="E79" s="119"/>
      <c r="F79" s="119"/>
      <c r="G79" s="119"/>
      <c r="H79" s="119"/>
    </row>
    <row r="80" spans="2:16">
      <c r="B80" s="119"/>
      <c r="C80" s="119"/>
      <c r="D80" s="119"/>
      <c r="E80" s="119"/>
      <c r="F80" s="119"/>
      <c r="G80" s="119"/>
      <c r="H80" s="119"/>
    </row>
    <row r="81" spans="2:8">
      <c r="B81" s="119"/>
      <c r="C81" s="119"/>
      <c r="D81" s="119"/>
      <c r="E81" s="119"/>
      <c r="F81" s="119"/>
      <c r="G81" s="119"/>
      <c r="H81" s="119"/>
    </row>
    <row r="82" spans="2:8">
      <c r="B82" s="119"/>
      <c r="C82" s="119"/>
      <c r="D82" s="119"/>
      <c r="E82" s="119"/>
      <c r="F82" s="119"/>
      <c r="G82" s="119"/>
      <c r="H82" s="119"/>
    </row>
    <row r="83" spans="2:8">
      <c r="B83" s="119"/>
      <c r="C83" s="119"/>
      <c r="D83" s="119"/>
      <c r="E83" s="119"/>
      <c r="F83" s="119"/>
      <c r="G83" s="119"/>
      <c r="H83" s="119"/>
    </row>
    <row r="84" spans="2:8">
      <c r="B84" s="119"/>
      <c r="C84" s="119"/>
      <c r="D84" s="119"/>
      <c r="E84" s="119"/>
      <c r="F84" s="119"/>
      <c r="G84" s="119"/>
      <c r="H84" s="119"/>
    </row>
    <row r="85" spans="2:8">
      <c r="B85" s="119"/>
      <c r="C85" s="119"/>
      <c r="D85" s="119"/>
      <c r="E85" s="119"/>
      <c r="F85" s="119"/>
      <c r="G85" s="119"/>
      <c r="H85" s="119"/>
    </row>
    <row r="86" spans="2:8">
      <c r="B86" s="119"/>
      <c r="C86" s="119"/>
      <c r="D86" s="119"/>
      <c r="E86" s="119"/>
      <c r="F86" s="119"/>
      <c r="G86" s="119"/>
      <c r="H86" s="119"/>
    </row>
    <row r="87" spans="2:8">
      <c r="B87" s="119"/>
      <c r="C87" s="119"/>
      <c r="D87" s="119"/>
      <c r="E87" s="119"/>
      <c r="F87" s="119"/>
      <c r="G87" s="119"/>
      <c r="H87" s="119"/>
    </row>
    <row r="88" spans="2:8">
      <c r="B88" s="119"/>
      <c r="C88" s="119"/>
      <c r="D88" s="119"/>
      <c r="E88" s="119"/>
      <c r="F88" s="119"/>
      <c r="G88" s="119"/>
      <c r="H88" s="119"/>
    </row>
    <row r="89" spans="2:8">
      <c r="B89" s="119"/>
      <c r="C89" s="119"/>
      <c r="D89" s="119"/>
      <c r="E89" s="119"/>
      <c r="F89" s="119"/>
      <c r="G89" s="119"/>
      <c r="H89" s="119"/>
    </row>
    <row r="90" spans="2:8">
      <c r="B90" s="119"/>
      <c r="C90" s="119"/>
      <c r="D90" s="119"/>
      <c r="E90" s="119"/>
      <c r="F90" s="119"/>
      <c r="G90" s="119"/>
      <c r="H90" s="119"/>
    </row>
    <row r="91" spans="2:8">
      <c r="B91" s="119"/>
      <c r="C91" s="119"/>
      <c r="D91" s="119"/>
      <c r="E91" s="119"/>
      <c r="F91" s="119"/>
      <c r="G91" s="119"/>
      <c r="H91" s="119"/>
    </row>
    <row r="92" spans="2:8">
      <c r="B92" s="119"/>
      <c r="C92" s="119"/>
      <c r="D92" s="119"/>
      <c r="E92" s="119"/>
      <c r="F92" s="119"/>
      <c r="G92" s="119"/>
      <c r="H92" s="119"/>
    </row>
    <row r="93" spans="2:8">
      <c r="B93" s="119"/>
      <c r="C93" s="119"/>
      <c r="D93" s="119"/>
      <c r="E93" s="119"/>
      <c r="F93" s="119"/>
      <c r="G93" s="119"/>
      <c r="H93" s="119"/>
    </row>
    <row r="94" spans="2:8">
      <c r="B94" s="119"/>
      <c r="C94" s="119"/>
      <c r="D94" s="119"/>
      <c r="E94" s="119"/>
      <c r="F94" s="119"/>
      <c r="G94" s="119"/>
      <c r="H94" s="119"/>
    </row>
    <row r="95" spans="2:8">
      <c r="B95" s="119"/>
      <c r="C95" s="119"/>
      <c r="D95" s="119"/>
      <c r="E95" s="119"/>
      <c r="F95" s="119"/>
      <c r="G95" s="119"/>
      <c r="H95" s="119"/>
    </row>
    <row r="96" spans="2:8">
      <c r="B96" s="119"/>
      <c r="C96" s="119"/>
      <c r="D96" s="119"/>
      <c r="E96" s="119"/>
      <c r="F96" s="119"/>
      <c r="G96" s="119"/>
      <c r="H96" s="119"/>
    </row>
    <row r="97" spans="2:8">
      <c r="B97" s="119"/>
      <c r="C97" s="119"/>
      <c r="D97" s="119"/>
      <c r="E97" s="119"/>
      <c r="F97" s="119"/>
      <c r="G97" s="119"/>
      <c r="H97" s="119"/>
    </row>
    <row r="98" spans="2:8">
      <c r="B98" s="119"/>
      <c r="C98" s="119"/>
      <c r="D98" s="119"/>
      <c r="E98" s="119"/>
      <c r="F98" s="119"/>
      <c r="G98" s="119"/>
      <c r="H98" s="119"/>
    </row>
    <row r="99" spans="2:8">
      <c r="B99" s="119"/>
      <c r="C99" s="119"/>
      <c r="D99" s="119"/>
      <c r="E99" s="119"/>
      <c r="F99" s="119"/>
      <c r="G99" s="119"/>
      <c r="H99" s="119"/>
    </row>
    <row r="100" spans="2:8">
      <c r="B100" s="119"/>
      <c r="C100" s="119"/>
      <c r="D100" s="119"/>
      <c r="E100" s="119"/>
      <c r="F100" s="119"/>
      <c r="G100" s="119"/>
      <c r="H100" s="119"/>
    </row>
    <row r="124" spans="3:3">
      <c r="C124" s="124"/>
    </row>
    <row r="136" spans="3:3">
      <c r="C136" s="124"/>
    </row>
    <row r="139" spans="3:3">
      <c r="C139" s="124"/>
    </row>
    <row r="140" spans="3:3">
      <c r="C140" s="124"/>
    </row>
    <row r="143" spans="3:3">
      <c r="C143" s="124"/>
    </row>
  </sheetData>
  <mergeCells count="29">
    <mergeCell ref="B2:H2"/>
    <mergeCell ref="J2:P2"/>
    <mergeCell ref="R2:X2"/>
    <mergeCell ref="B3:B4"/>
    <mergeCell ref="C3:C4"/>
    <mergeCell ref="D3:H3"/>
    <mergeCell ref="L3:P3"/>
    <mergeCell ref="M4:M5"/>
    <mergeCell ref="N4:N5"/>
    <mergeCell ref="O4:O5"/>
    <mergeCell ref="J3:J5"/>
    <mergeCell ref="K3:K5"/>
    <mergeCell ref="X4:X5"/>
    <mergeCell ref="R3:R5"/>
    <mergeCell ref="S3:S5"/>
    <mergeCell ref="T4:T5"/>
    <mergeCell ref="J42:K42"/>
    <mergeCell ref="B19:H20"/>
    <mergeCell ref="R47:S47"/>
    <mergeCell ref="T3:X3"/>
    <mergeCell ref="B16:C16"/>
    <mergeCell ref="B17:C17"/>
    <mergeCell ref="B18:H18"/>
    <mergeCell ref="L4:L5"/>
    <mergeCell ref="P4:P5"/>
    <mergeCell ref="B15:C15"/>
    <mergeCell ref="U4:U5"/>
    <mergeCell ref="V4:V5"/>
    <mergeCell ref="W4:W5"/>
  </mergeCells>
  <conditionalFormatting sqref="H5:H17">
    <cfRule type="cellIs" dxfId="4" priority="8" operator="lessThan">
      <formula>0</formula>
    </cfRule>
  </conditionalFormatting>
  <conditionalFormatting sqref="N6:N42">
    <cfRule type="cellIs" dxfId="3" priority="6" stopIfTrue="1" operator="lessThan">
      <formula>0</formula>
    </cfRule>
  </conditionalFormatting>
  <conditionalFormatting sqref="V6:V47">
    <cfRule type="cellIs" dxfId="2" priority="1" stopIfTrue="1" operator="lessThan">
      <formula>0</formula>
    </cfRule>
  </conditionalFormatting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50" orientation="landscape" r:id="rId1"/>
  <headerFooter alignWithMargins="0">
    <oddHeader>&amp;L&amp;G</oddHeader>
  </headerFooter>
  <drawing r:id="rId2"/>
  <legacyDrawingHF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usz9">
    <pageSetUpPr fitToPage="1"/>
  </sheetPr>
  <dimension ref="B2:S52"/>
  <sheetViews>
    <sheetView showGridLines="0" zoomScale="90" zoomScaleNormal="90" workbookViewId="0"/>
  </sheetViews>
  <sheetFormatPr defaultRowHeight="12.75"/>
  <cols>
    <col min="1" max="1" width="2.42578125" customWidth="1"/>
    <col min="2" max="2" width="16.140625" customWidth="1"/>
    <col min="3" max="5" width="9.7109375" customWidth="1"/>
    <col min="6" max="6" width="10.140625" customWidth="1"/>
    <col min="7" max="7" width="10.85546875" customWidth="1"/>
    <col min="8" max="14" width="9.7109375" customWidth="1"/>
    <col min="15" max="15" width="12" bestFit="1" customWidth="1"/>
    <col min="16" max="16" width="12" customWidth="1"/>
  </cols>
  <sheetData>
    <row r="2" spans="2:19" ht="25.5" customHeight="1">
      <c r="B2" s="218" t="s">
        <v>116</v>
      </c>
      <c r="C2" s="219"/>
      <c r="D2" s="219"/>
      <c r="E2" s="219"/>
      <c r="F2" s="219"/>
      <c r="G2" s="219"/>
      <c r="H2" s="219"/>
      <c r="I2" s="219"/>
      <c r="J2" s="219"/>
      <c r="K2" s="219"/>
      <c r="L2" s="219"/>
      <c r="M2" s="219"/>
      <c r="N2" s="219"/>
      <c r="O2" s="219"/>
      <c r="P2" s="1"/>
    </row>
    <row r="3" spans="2:19">
      <c r="B3" s="125" t="s">
        <v>33</v>
      </c>
      <c r="C3" s="126" t="s">
        <v>6</v>
      </c>
      <c r="D3" s="126" t="s">
        <v>7</v>
      </c>
      <c r="E3" s="125" t="s">
        <v>1</v>
      </c>
      <c r="F3" s="125" t="s">
        <v>8</v>
      </c>
      <c r="G3" s="125" t="s">
        <v>9</v>
      </c>
      <c r="H3" s="125" t="s">
        <v>10</v>
      </c>
      <c r="I3" s="125" t="s">
        <v>11</v>
      </c>
      <c r="J3" s="125" t="s">
        <v>12</v>
      </c>
      <c r="K3" s="125" t="s">
        <v>13</v>
      </c>
      <c r="L3" s="125" t="s">
        <v>14</v>
      </c>
      <c r="M3" s="125" t="s">
        <v>15</v>
      </c>
      <c r="N3" s="125" t="s">
        <v>16</v>
      </c>
      <c r="O3" s="125" t="s">
        <v>4</v>
      </c>
      <c r="P3" s="72"/>
    </row>
    <row r="4" spans="2:19" hidden="1">
      <c r="B4" s="77">
        <v>2006</v>
      </c>
      <c r="C4" s="77">
        <v>93</v>
      </c>
      <c r="D4" s="77">
        <v>133</v>
      </c>
      <c r="E4" s="77">
        <v>393</v>
      </c>
      <c r="F4" s="77">
        <v>804</v>
      </c>
      <c r="G4" s="77">
        <v>787</v>
      </c>
      <c r="H4" s="77">
        <v>708</v>
      </c>
      <c r="I4" s="77">
        <v>655</v>
      </c>
      <c r="J4" s="77">
        <v>503</v>
      </c>
      <c r="K4" s="77">
        <v>360</v>
      </c>
      <c r="L4" s="77">
        <v>242</v>
      </c>
      <c r="M4" s="77">
        <v>173</v>
      </c>
      <c r="N4" s="77">
        <v>264</v>
      </c>
      <c r="O4" s="77">
        <v>5115</v>
      </c>
      <c r="P4" s="72"/>
    </row>
    <row r="5" spans="2:19" s="9" customFormat="1" hidden="1">
      <c r="B5" s="76">
        <v>2007</v>
      </c>
      <c r="C5" s="76">
        <v>227</v>
      </c>
      <c r="D5" s="76">
        <v>244</v>
      </c>
      <c r="E5" s="76">
        <v>762</v>
      </c>
      <c r="F5" s="76">
        <v>1121</v>
      </c>
      <c r="G5" s="76">
        <v>1095</v>
      </c>
      <c r="H5" s="76">
        <v>910</v>
      </c>
      <c r="I5" s="76">
        <v>944</v>
      </c>
      <c r="J5" s="76">
        <v>862</v>
      </c>
      <c r="K5" s="76">
        <v>484</v>
      </c>
      <c r="L5" s="76">
        <v>386</v>
      </c>
      <c r="M5" s="76">
        <v>171</v>
      </c>
      <c r="N5" s="76">
        <v>368</v>
      </c>
      <c r="O5" s="77">
        <v>7574</v>
      </c>
      <c r="P5" s="75"/>
      <c r="S5" s="127"/>
    </row>
    <row r="6" spans="2:19" s="9" customFormat="1">
      <c r="B6" s="76">
        <v>2020</v>
      </c>
      <c r="C6" s="76">
        <v>649</v>
      </c>
      <c r="D6" s="76">
        <v>863</v>
      </c>
      <c r="E6" s="76">
        <v>807</v>
      </c>
      <c r="F6" s="76">
        <v>811</v>
      </c>
      <c r="G6" s="76">
        <v>1953</v>
      </c>
      <c r="H6" s="76">
        <v>2303</v>
      </c>
      <c r="I6" s="76">
        <v>2338</v>
      </c>
      <c r="J6" s="76">
        <v>1964</v>
      </c>
      <c r="K6" s="76">
        <v>1552</v>
      </c>
      <c r="L6" s="76">
        <v>952</v>
      </c>
      <c r="M6" s="76">
        <v>1104</v>
      </c>
      <c r="N6" s="76">
        <v>3044</v>
      </c>
      <c r="O6" s="77">
        <v>19171</v>
      </c>
      <c r="P6" s="78"/>
      <c r="S6" s="127"/>
    </row>
    <row r="7" spans="2:19" s="9" customFormat="1">
      <c r="B7" s="76">
        <v>2021</v>
      </c>
      <c r="C7" s="76">
        <v>301</v>
      </c>
      <c r="D7" s="76">
        <v>401</v>
      </c>
      <c r="E7" s="76">
        <v>902</v>
      </c>
      <c r="F7" s="76">
        <v>1140</v>
      </c>
      <c r="G7" s="76">
        <v>1457</v>
      </c>
      <c r="H7" s="76">
        <v>1691</v>
      </c>
      <c r="I7" s="76">
        <v>1693</v>
      </c>
      <c r="J7" s="76">
        <v>1475</v>
      </c>
      <c r="K7" s="76">
        <v>1097</v>
      </c>
      <c r="L7" s="76">
        <v>849</v>
      </c>
      <c r="M7" s="76">
        <v>671</v>
      </c>
      <c r="N7" s="76">
        <v>1033</v>
      </c>
      <c r="O7" s="77">
        <v>18340</v>
      </c>
      <c r="P7" s="78"/>
      <c r="S7" s="127"/>
    </row>
    <row r="8" spans="2:19" s="9" customFormat="1">
      <c r="B8" s="76">
        <v>2022</v>
      </c>
      <c r="C8" s="76">
        <v>355</v>
      </c>
      <c r="D8" s="76">
        <v>496</v>
      </c>
      <c r="E8" s="76">
        <v>1041</v>
      </c>
      <c r="F8" s="76">
        <v>1207</v>
      </c>
      <c r="G8" s="76">
        <v>1469</v>
      </c>
      <c r="H8" s="76">
        <v>1513</v>
      </c>
      <c r="I8" s="76">
        <v>1390</v>
      </c>
      <c r="J8" s="76">
        <v>1276</v>
      </c>
      <c r="K8" s="76">
        <v>965</v>
      </c>
      <c r="L8" s="76">
        <v>697</v>
      </c>
      <c r="M8" s="76">
        <v>562</v>
      </c>
      <c r="N8" s="76">
        <v>443</v>
      </c>
      <c r="O8" s="77">
        <f t="shared" ref="O8:O10" si="0">SUM(C8:N8)</f>
        <v>11414</v>
      </c>
      <c r="P8" s="78"/>
      <c r="S8" s="127"/>
    </row>
    <row r="9" spans="2:19" s="9" customFormat="1">
      <c r="B9" s="76">
        <v>2023</v>
      </c>
      <c r="C9" s="76">
        <v>440</v>
      </c>
      <c r="D9" s="76">
        <v>501</v>
      </c>
      <c r="E9" s="76">
        <v>912</v>
      </c>
      <c r="F9" s="76">
        <v>1115</v>
      </c>
      <c r="G9" s="76">
        <v>1291</v>
      </c>
      <c r="H9" s="76">
        <v>1359</v>
      </c>
      <c r="I9" s="76">
        <v>1269</v>
      </c>
      <c r="J9" s="76">
        <v>1244</v>
      </c>
      <c r="K9" s="76">
        <v>1153</v>
      </c>
      <c r="L9" s="76">
        <v>813</v>
      </c>
      <c r="M9" s="76">
        <v>482</v>
      </c>
      <c r="N9" s="76">
        <v>282</v>
      </c>
      <c r="O9" s="77">
        <f t="shared" ref="O9" si="1">SUM(C9:N9)</f>
        <v>10861</v>
      </c>
      <c r="P9" s="78"/>
      <c r="S9" s="127"/>
    </row>
    <row r="10" spans="2:19">
      <c r="B10" s="128">
        <v>2024</v>
      </c>
      <c r="C10" s="128">
        <v>381</v>
      </c>
      <c r="D10" s="128">
        <v>660</v>
      </c>
      <c r="E10" s="128">
        <v>1134</v>
      </c>
      <c r="F10" s="128"/>
      <c r="G10" s="128"/>
      <c r="H10" s="128"/>
      <c r="I10" s="128"/>
      <c r="J10" s="128"/>
      <c r="K10" s="128"/>
      <c r="L10" s="128"/>
      <c r="M10" s="128"/>
      <c r="N10" s="128"/>
      <c r="O10" s="128">
        <f t="shared" si="0"/>
        <v>2175</v>
      </c>
      <c r="P10" s="8"/>
    </row>
    <row r="11" spans="2:19">
      <c r="B11" s="79" t="s">
        <v>117</v>
      </c>
      <c r="C11" s="129">
        <f t="shared" ref="C11:E11" si="2">+C10/C9-1</f>
        <v>-0.13409090909090904</v>
      </c>
      <c r="D11" s="129">
        <f t="shared" si="2"/>
        <v>0.31736526946107779</v>
      </c>
      <c r="E11" s="129">
        <f t="shared" si="2"/>
        <v>0.24342105263157898</v>
      </c>
      <c r="F11" s="129"/>
      <c r="G11" s="129"/>
      <c r="H11" s="129"/>
      <c r="I11" s="129"/>
      <c r="J11" s="129"/>
      <c r="K11" s="129"/>
      <c r="L11" s="129"/>
      <c r="M11" s="129"/>
      <c r="N11" s="129"/>
      <c r="O11" s="130">
        <f ca="1">+O10/G15-1</f>
        <v>0.14957716701902757</v>
      </c>
    </row>
    <row r="12" spans="2:19"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131"/>
    </row>
    <row r="13" spans="2:19" ht="24" customHeight="1">
      <c r="B13" s="220" t="s">
        <v>5</v>
      </c>
      <c r="C13" s="236" t="str">
        <f>'R_MC NEW 2024vs2023'!C13:D13</f>
        <v>MARCH</v>
      </c>
      <c r="D13" s="236"/>
      <c r="E13" s="237" t="s">
        <v>30</v>
      </c>
      <c r="F13" s="238" t="str">
        <f>'R_PTW 2024vs2023'!F9:G9</f>
        <v>JANUARY-MARCH</v>
      </c>
      <c r="G13" s="238"/>
      <c r="H13" s="237" t="s">
        <v>30</v>
      </c>
      <c r="I13" s="8"/>
      <c r="J13" s="8"/>
      <c r="K13" s="8"/>
      <c r="L13" s="8"/>
      <c r="M13" s="8"/>
      <c r="N13" s="8"/>
      <c r="O13" s="131"/>
    </row>
    <row r="14" spans="2:19" ht="21" customHeight="1">
      <c r="B14" s="220"/>
      <c r="C14" s="86">
        <f>'R_MC NEW 2024vs2023'!C14</f>
        <v>2024</v>
      </c>
      <c r="D14" s="86">
        <f>'R_MC NEW 2024vs2023'!D14</f>
        <v>2023</v>
      </c>
      <c r="E14" s="237"/>
      <c r="F14" s="86">
        <f>'R_MC NEW 2024vs2023'!F14</f>
        <v>2024</v>
      </c>
      <c r="G14" s="86">
        <f>'R_MC NEW 2024vs2023'!G14</f>
        <v>2023</v>
      </c>
      <c r="H14" s="237"/>
      <c r="I14" s="8"/>
      <c r="J14" s="8"/>
      <c r="K14" s="8"/>
      <c r="L14" s="8"/>
      <c r="M14" s="8"/>
      <c r="N14" s="8"/>
      <c r="O14" s="131"/>
    </row>
    <row r="15" spans="2:19" ht="19.5" customHeight="1">
      <c r="B15" s="132" t="s">
        <v>35</v>
      </c>
      <c r="C15" s="88">
        <f ca="1">OFFSET(B10,,COUNTA(C10:N10),,)</f>
        <v>1134</v>
      </c>
      <c r="D15" s="88">
        <f ca="1">OFFSET(B8,,COUNTA(C10:N10),,)</f>
        <v>1041</v>
      </c>
      <c r="E15" s="89">
        <f ca="1">+C15/D15-1</f>
        <v>8.9337175792507217E-2</v>
      </c>
      <c r="F15" s="88">
        <f>+O10</f>
        <v>2175</v>
      </c>
      <c r="G15" s="87">
        <f ca="1">SUM(OFFSET(C8,,,,COUNTA(C10:N10)))</f>
        <v>1892</v>
      </c>
      <c r="H15" s="89">
        <f ca="1">+F15/G15-1</f>
        <v>0.14957716701902757</v>
      </c>
      <c r="I15" s="8"/>
      <c r="J15" s="8"/>
      <c r="K15" s="8"/>
      <c r="L15" s="8"/>
      <c r="M15" s="8"/>
      <c r="N15" s="8"/>
      <c r="O15" s="131"/>
    </row>
    <row r="41" spans="2:16">
      <c r="B41" s="235" t="s">
        <v>66</v>
      </c>
      <c r="C41" s="235"/>
      <c r="D41" s="235"/>
      <c r="E41" s="235"/>
      <c r="F41" s="235"/>
      <c r="G41" s="235"/>
      <c r="H41" s="235"/>
    </row>
    <row r="42" spans="2:16">
      <c r="B42" s="2"/>
    </row>
    <row r="45" spans="2:16" hidden="1"/>
    <row r="46" spans="2:16" hidden="1">
      <c r="B46" t="s">
        <v>31</v>
      </c>
      <c r="C46">
        <v>139</v>
      </c>
      <c r="D46">
        <v>336</v>
      </c>
      <c r="E46">
        <v>503</v>
      </c>
      <c r="F46">
        <v>621</v>
      </c>
      <c r="G46">
        <v>785</v>
      </c>
      <c r="H46">
        <v>608</v>
      </c>
      <c r="I46">
        <v>455</v>
      </c>
      <c r="J46">
        <v>385</v>
      </c>
      <c r="K46">
        <v>308</v>
      </c>
      <c r="L46">
        <v>327</v>
      </c>
      <c r="M46">
        <v>270</v>
      </c>
      <c r="N46">
        <v>399</v>
      </c>
      <c r="O46">
        <v>5136</v>
      </c>
    </row>
    <row r="47" spans="2:16" hidden="1">
      <c r="C47" s="8">
        <v>0.53667953667953672</v>
      </c>
      <c r="D47" s="8">
        <v>0.57240204429301533</v>
      </c>
      <c r="E47" s="8">
        <v>0.50808080808080813</v>
      </c>
      <c r="F47" s="8">
        <v>0.38286066584463624</v>
      </c>
      <c r="G47" s="8">
        <v>0.53184281842818426</v>
      </c>
      <c r="H47" s="8">
        <v>0.39175257731958762</v>
      </c>
      <c r="I47" s="8">
        <v>0.33357771260997066</v>
      </c>
      <c r="J47" s="8">
        <v>0.40526315789473683</v>
      </c>
      <c r="K47" s="8">
        <v>0.44</v>
      </c>
      <c r="L47" s="8">
        <v>0.61350844277673544</v>
      </c>
      <c r="M47" s="8">
        <v>0.81818181818181823</v>
      </c>
      <c r="N47" s="8">
        <v>1.1981981981981982</v>
      </c>
      <c r="O47" s="8">
        <v>0.48017950635751683</v>
      </c>
    </row>
    <row r="48" spans="2:16" hidden="1">
      <c r="B48" t="s">
        <v>32</v>
      </c>
      <c r="C48" s="133">
        <v>316</v>
      </c>
      <c r="D48" s="134">
        <v>531</v>
      </c>
      <c r="E48" s="134">
        <v>826</v>
      </c>
      <c r="F48" s="134">
        <v>728</v>
      </c>
      <c r="G48" s="134">
        <v>677</v>
      </c>
      <c r="H48" s="134">
        <v>632</v>
      </c>
      <c r="I48" s="134">
        <v>583</v>
      </c>
      <c r="J48" s="134">
        <v>390</v>
      </c>
      <c r="K48" s="134">
        <v>402</v>
      </c>
      <c r="L48" s="135">
        <v>205</v>
      </c>
      <c r="M48" s="136">
        <v>225</v>
      </c>
      <c r="N48">
        <v>241</v>
      </c>
      <c r="O48">
        <v>5756</v>
      </c>
      <c r="P48">
        <v>2401</v>
      </c>
    </row>
    <row r="49" spans="2:16" hidden="1">
      <c r="C49" s="8">
        <v>2.1351351351351351</v>
      </c>
      <c r="D49" s="8">
        <v>2.0661478599221792</v>
      </c>
      <c r="E49" s="8">
        <v>0.7428057553956835</v>
      </c>
      <c r="F49" s="8">
        <v>0.4925575101488498</v>
      </c>
      <c r="G49" s="8">
        <v>0.55628594905505346</v>
      </c>
      <c r="H49" s="8">
        <v>0.51930977814297452</v>
      </c>
      <c r="I49" s="8">
        <v>0.52333931777378817</v>
      </c>
      <c r="J49" s="8">
        <v>0.48088779284833538</v>
      </c>
      <c r="K49" s="8">
        <v>0.73897058823529416</v>
      </c>
      <c r="L49" s="8">
        <v>0.66129032258064513</v>
      </c>
      <c r="M49" s="8">
        <v>0.8035714285714286</v>
      </c>
      <c r="N49" s="8">
        <v>1.0711111111111111</v>
      </c>
      <c r="O49" s="8">
        <v>0.6606220589923103</v>
      </c>
      <c r="P49" s="137" t="e">
        <v>#DIV/0!</v>
      </c>
    </row>
    <row r="50" spans="2:16" hidden="1">
      <c r="B50" t="s">
        <v>32</v>
      </c>
      <c r="C50">
        <v>171</v>
      </c>
      <c r="D50">
        <v>277</v>
      </c>
      <c r="E50">
        <v>688</v>
      </c>
      <c r="F50">
        <v>849</v>
      </c>
      <c r="O50">
        <v>1985</v>
      </c>
    </row>
    <row r="51" spans="2:16" ht="12.75" hidden="1" customHeight="1">
      <c r="C51">
        <v>0.70954356846473032</v>
      </c>
      <c r="D51">
        <v>0.9264214046822743</v>
      </c>
      <c r="E51">
        <v>0.71443406022845279</v>
      </c>
      <c r="F51">
        <v>0.57326130992572588</v>
      </c>
      <c r="G51">
        <v>0</v>
      </c>
      <c r="H51">
        <v>0</v>
      </c>
      <c r="I51" t="e">
        <v>#DIV/0!</v>
      </c>
      <c r="J51" t="e">
        <v>#DIV/0!</v>
      </c>
      <c r="K51" t="e">
        <v>#DIV/0!</v>
      </c>
      <c r="L51" t="e">
        <v>#DIV/0!</v>
      </c>
      <c r="M51" t="e">
        <v>#DIV/0!</v>
      </c>
      <c r="N51" t="e">
        <v>#DIV/0!</v>
      </c>
      <c r="O51">
        <v>0.35541629364368843</v>
      </c>
    </row>
    <row r="52" spans="2:16" ht="12.75" hidden="1" customHeight="1"/>
  </sheetData>
  <mergeCells count="7">
    <mergeCell ref="B41:H41"/>
    <mergeCell ref="B2:O2"/>
    <mergeCell ref="B13:B14"/>
    <mergeCell ref="C13:D13"/>
    <mergeCell ref="E13:E14"/>
    <mergeCell ref="F13:G13"/>
    <mergeCell ref="H13:H14"/>
  </mergeCells>
  <phoneticPr fontId="34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4" orientation="landscape" r:id="rId1"/>
  <headerFooter alignWithMargins="0">
    <oddHeader>&amp;L&amp;G</oddHeader>
  </headerFooter>
  <drawing r:id="rId2"/>
  <legacyDrawingHF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1:L114"/>
  <sheetViews>
    <sheetView showGridLines="0" zoomScale="90" zoomScaleNormal="90" workbookViewId="0"/>
  </sheetViews>
  <sheetFormatPr defaultColWidth="9.140625" defaultRowHeight="12.75"/>
  <cols>
    <col min="1" max="1" width="2" style="5" customWidth="1"/>
    <col min="2" max="2" width="8.140625" style="5" bestFit="1" customWidth="1"/>
    <col min="3" max="3" width="17.28515625" style="5" bestFit="1" customWidth="1"/>
    <col min="4" max="5" width="10.42578125" style="5" customWidth="1"/>
    <col min="6" max="7" width="9.140625" style="5"/>
    <col min="8" max="8" width="11.42578125" style="5" customWidth="1"/>
    <col min="9" max="9" width="11" style="5" customWidth="1"/>
    <col min="10" max="16384" width="9.140625" style="5"/>
  </cols>
  <sheetData>
    <row r="1" spans="2:12">
      <c r="B1" s="242"/>
      <c r="C1" s="242"/>
      <c r="D1" s="242"/>
      <c r="E1" s="242"/>
      <c r="F1" s="242"/>
      <c r="G1" s="242"/>
      <c r="H1" s="242"/>
      <c r="I1" s="138"/>
      <c r="J1" s="138"/>
      <c r="K1" s="138"/>
      <c r="L1" s="138"/>
    </row>
    <row r="2" spans="2:12" ht="14.25">
      <c r="B2" s="233" t="s">
        <v>143</v>
      </c>
      <c r="C2" s="233"/>
      <c r="D2" s="233"/>
      <c r="E2" s="233"/>
      <c r="F2" s="233"/>
      <c r="G2" s="233"/>
      <c r="H2" s="233"/>
      <c r="I2" s="239"/>
      <c r="J2" s="239"/>
      <c r="K2" s="239"/>
      <c r="L2" s="239"/>
    </row>
    <row r="3" spans="2:12" ht="24" customHeight="1">
      <c r="B3" s="234" t="s">
        <v>49</v>
      </c>
      <c r="C3" s="226" t="s">
        <v>50</v>
      </c>
      <c r="D3" s="226" t="str">
        <f>'R_MC 2024 rankings'!D3:H3</f>
        <v>January-March</v>
      </c>
      <c r="E3" s="226"/>
      <c r="F3" s="226"/>
      <c r="G3" s="226"/>
      <c r="H3" s="226"/>
      <c r="I3" s="139"/>
      <c r="J3" s="140"/>
      <c r="K3" s="140"/>
      <c r="L3" s="140"/>
    </row>
    <row r="4" spans="2:12">
      <c r="B4" s="234"/>
      <c r="C4" s="226"/>
      <c r="D4" s="99">
        <v>2024</v>
      </c>
      <c r="E4" s="99" t="s">
        <v>52</v>
      </c>
      <c r="F4" s="99">
        <v>2023</v>
      </c>
      <c r="G4" s="99" t="s">
        <v>52</v>
      </c>
      <c r="H4" s="99" t="s">
        <v>53</v>
      </c>
      <c r="J4" s="6"/>
      <c r="K4" s="6"/>
      <c r="L4" s="6"/>
    </row>
    <row r="5" spans="2:12">
      <c r="B5" s="186">
        <v>1</v>
      </c>
      <c r="C5" s="187" t="s">
        <v>26</v>
      </c>
      <c r="D5" s="188">
        <v>472</v>
      </c>
      <c r="E5" s="98">
        <v>0.21701149425287355</v>
      </c>
      <c r="F5" s="188">
        <v>406</v>
      </c>
      <c r="G5" s="98">
        <v>0.21910415542363734</v>
      </c>
      <c r="H5" s="141">
        <v>0.16256157635467972</v>
      </c>
      <c r="J5" s="6"/>
      <c r="K5" s="6"/>
      <c r="L5" s="6"/>
    </row>
    <row r="6" spans="2:12">
      <c r="B6" s="189">
        <v>2</v>
      </c>
      <c r="C6" s="190" t="s">
        <v>41</v>
      </c>
      <c r="D6" s="191">
        <v>266</v>
      </c>
      <c r="E6" s="100">
        <v>0.12229885057471264</v>
      </c>
      <c r="F6" s="191">
        <v>226</v>
      </c>
      <c r="G6" s="100">
        <v>0.12196438208310847</v>
      </c>
      <c r="H6" s="142">
        <v>0.17699115044247793</v>
      </c>
      <c r="J6" s="6"/>
      <c r="K6" s="6"/>
      <c r="L6" s="6"/>
    </row>
    <row r="7" spans="2:12">
      <c r="B7" s="186">
        <v>3</v>
      </c>
      <c r="C7" s="187" t="s">
        <v>74</v>
      </c>
      <c r="D7" s="188">
        <v>222</v>
      </c>
      <c r="E7" s="98">
        <v>0.10206896551724139</v>
      </c>
      <c r="F7" s="188">
        <v>182</v>
      </c>
      <c r="G7" s="98">
        <v>9.8219104155423634E-2</v>
      </c>
      <c r="H7" s="141">
        <v>0.21978021978021989</v>
      </c>
      <c r="J7" s="6"/>
      <c r="K7" s="6"/>
      <c r="L7" s="6"/>
    </row>
    <row r="8" spans="2:12">
      <c r="B8" s="189">
        <v>4</v>
      </c>
      <c r="C8" s="190" t="s">
        <v>64</v>
      </c>
      <c r="D8" s="191">
        <v>169</v>
      </c>
      <c r="E8" s="100">
        <v>7.7701149425287358E-2</v>
      </c>
      <c r="F8" s="191">
        <v>229</v>
      </c>
      <c r="G8" s="100">
        <v>0.12358337830545062</v>
      </c>
      <c r="H8" s="142">
        <v>-0.26200873362445409</v>
      </c>
      <c r="J8" s="6"/>
      <c r="K8" s="6"/>
      <c r="L8" s="6"/>
    </row>
    <row r="9" spans="2:12">
      <c r="B9" s="186">
        <v>5</v>
      </c>
      <c r="C9" s="187" t="s">
        <v>72</v>
      </c>
      <c r="D9" s="188">
        <v>166</v>
      </c>
      <c r="E9" s="98">
        <v>7.6321839080459766E-2</v>
      </c>
      <c r="F9" s="188">
        <v>133</v>
      </c>
      <c r="G9" s="98">
        <v>7.1775499190501885E-2</v>
      </c>
      <c r="H9" s="141">
        <v>0.24812030075187974</v>
      </c>
      <c r="J9" s="6"/>
      <c r="K9" s="6"/>
      <c r="L9" s="6"/>
    </row>
    <row r="10" spans="2:12">
      <c r="B10" s="189">
        <v>6</v>
      </c>
      <c r="C10" s="190" t="s">
        <v>146</v>
      </c>
      <c r="D10" s="191">
        <v>98</v>
      </c>
      <c r="E10" s="100">
        <v>4.5057471264367814E-2</v>
      </c>
      <c r="F10" s="191">
        <v>60</v>
      </c>
      <c r="G10" s="100">
        <v>3.2379924446842956E-2</v>
      </c>
      <c r="H10" s="142">
        <v>0.6333333333333333</v>
      </c>
      <c r="J10" s="6"/>
      <c r="K10" s="6"/>
      <c r="L10" s="6"/>
    </row>
    <row r="11" spans="2:12">
      <c r="B11" s="186">
        <v>7</v>
      </c>
      <c r="C11" s="187" t="s">
        <v>96</v>
      </c>
      <c r="D11" s="188">
        <v>63</v>
      </c>
      <c r="E11" s="98">
        <v>2.8965517241379312E-2</v>
      </c>
      <c r="F11" s="188">
        <v>46</v>
      </c>
      <c r="G11" s="98">
        <v>2.48246087425796E-2</v>
      </c>
      <c r="H11" s="141">
        <v>0.36956521739130443</v>
      </c>
      <c r="J11" s="6"/>
      <c r="K11" s="6"/>
      <c r="L11" s="6"/>
    </row>
    <row r="12" spans="2:12">
      <c r="B12" s="189">
        <v>8</v>
      </c>
      <c r="C12" s="190" t="s">
        <v>153</v>
      </c>
      <c r="D12" s="191">
        <v>61</v>
      </c>
      <c r="E12" s="100">
        <v>2.8045977011494253E-2</v>
      </c>
      <c r="F12" s="191">
        <v>53</v>
      </c>
      <c r="G12" s="100">
        <v>2.8602266594711278E-2</v>
      </c>
      <c r="H12" s="142">
        <v>0.15094339622641506</v>
      </c>
      <c r="J12" s="6"/>
      <c r="K12" s="6"/>
      <c r="L12" s="6"/>
    </row>
    <row r="13" spans="2:12">
      <c r="B13" s="186">
        <v>9</v>
      </c>
      <c r="C13" s="187" t="s">
        <v>103</v>
      </c>
      <c r="D13" s="188">
        <v>51</v>
      </c>
      <c r="E13" s="98">
        <v>2.3448275862068966E-2</v>
      </c>
      <c r="F13" s="188">
        <v>50</v>
      </c>
      <c r="G13" s="98">
        <v>2.6983270372369132E-2</v>
      </c>
      <c r="H13" s="141">
        <v>2.0000000000000018E-2</v>
      </c>
      <c r="J13" s="6"/>
      <c r="K13" s="6"/>
      <c r="L13" s="6"/>
    </row>
    <row r="14" spans="2:12">
      <c r="B14" s="189">
        <v>10</v>
      </c>
      <c r="C14" s="190" t="s">
        <v>142</v>
      </c>
      <c r="D14" s="191">
        <v>46</v>
      </c>
      <c r="E14" s="100">
        <v>2.1149425287356322E-2</v>
      </c>
      <c r="F14" s="191">
        <v>21</v>
      </c>
      <c r="G14" s="100">
        <v>1.1332973556395036E-2</v>
      </c>
      <c r="H14" s="142">
        <v>1.1904761904761907</v>
      </c>
      <c r="J14" s="6"/>
      <c r="K14" s="6"/>
      <c r="L14" s="6"/>
    </row>
    <row r="15" spans="2:12">
      <c r="B15" s="227" t="s">
        <v>84</v>
      </c>
      <c r="C15" s="227"/>
      <c r="D15" s="115">
        <v>1614</v>
      </c>
      <c r="E15" s="116">
        <v>0.74206896551724133</v>
      </c>
      <c r="F15" s="115">
        <v>1406</v>
      </c>
      <c r="G15" s="116">
        <v>0.75876956287102004</v>
      </c>
      <c r="H15" s="117">
        <v>0.14793741109530578</v>
      </c>
    </row>
    <row r="16" spans="2:12">
      <c r="B16" s="227" t="s">
        <v>83</v>
      </c>
      <c r="C16" s="227"/>
      <c r="D16" s="115">
        <v>561</v>
      </c>
      <c r="E16" s="116">
        <v>0.25793103448275861</v>
      </c>
      <c r="F16" s="115">
        <v>447</v>
      </c>
      <c r="G16" s="116">
        <v>0.24123043712898004</v>
      </c>
      <c r="H16" s="117">
        <v>0.25503355704697994</v>
      </c>
      <c r="I16" s="143"/>
    </row>
    <row r="17" spans="2:8">
      <c r="B17" s="228" t="s">
        <v>4</v>
      </c>
      <c r="C17" s="228"/>
      <c r="D17" s="192">
        <v>2175</v>
      </c>
      <c r="E17" s="118">
        <v>1.0000000000000009</v>
      </c>
      <c r="F17" s="192">
        <v>1853</v>
      </c>
      <c r="G17" s="118">
        <v>1.0000000000000009</v>
      </c>
      <c r="H17" s="206">
        <v>0.17377226119805722</v>
      </c>
    </row>
    <row r="18" spans="2:8" ht="12.75" customHeight="1">
      <c r="B18" s="240" t="s">
        <v>66</v>
      </c>
      <c r="C18" s="240"/>
      <c r="D18" s="240"/>
      <c r="E18" s="240"/>
      <c r="F18" s="240"/>
      <c r="G18" s="240"/>
      <c r="H18" s="240"/>
    </row>
    <row r="19" spans="2:8">
      <c r="B19" s="241" t="s">
        <v>39</v>
      </c>
      <c r="C19" s="241"/>
      <c r="D19" s="241"/>
      <c r="E19" s="241"/>
      <c r="F19" s="241"/>
      <c r="G19" s="241"/>
      <c r="H19" s="241"/>
    </row>
    <row r="20" spans="2:8">
      <c r="B20" s="241"/>
      <c r="C20" s="241"/>
      <c r="D20" s="241"/>
      <c r="E20" s="241"/>
      <c r="F20" s="241"/>
      <c r="G20" s="241"/>
      <c r="H20" s="241"/>
    </row>
    <row r="22" spans="2:8">
      <c r="C22" s="144"/>
    </row>
    <row r="26" spans="2:8">
      <c r="C26" s="144"/>
    </row>
    <row r="28" spans="2:8">
      <c r="C28" s="144"/>
    </row>
    <row r="33" spans="3:3">
      <c r="C33" s="144"/>
    </row>
    <row r="39" spans="3:3">
      <c r="C39" s="144"/>
    </row>
    <row r="43" spans="3:3">
      <c r="C43" s="144"/>
    </row>
    <row r="47" spans="3:3">
      <c r="C47" s="144"/>
    </row>
    <row r="52" spans="3:3">
      <c r="C52" s="144"/>
    </row>
    <row r="58" spans="3:3">
      <c r="C58" s="144"/>
    </row>
    <row r="71" spans="3:3">
      <c r="C71" s="144"/>
    </row>
    <row r="95" spans="3:3">
      <c r="C95" s="144"/>
    </row>
    <row r="107" spans="3:3">
      <c r="C107" s="144"/>
    </row>
    <row r="110" spans="3:3">
      <c r="C110" s="144"/>
    </row>
    <row r="111" spans="3:3">
      <c r="C111" s="144"/>
    </row>
    <row r="114" spans="3:3">
      <c r="C114" s="144"/>
    </row>
  </sheetData>
  <mergeCells count="11">
    <mergeCell ref="B16:C16"/>
    <mergeCell ref="B17:C17"/>
    <mergeCell ref="B18:H18"/>
    <mergeCell ref="B19:H20"/>
    <mergeCell ref="B1:H1"/>
    <mergeCell ref="B2:H2"/>
    <mergeCell ref="I2:L2"/>
    <mergeCell ref="B3:B4"/>
    <mergeCell ref="C3:C4"/>
    <mergeCell ref="D3:H3"/>
    <mergeCell ref="B15:C15"/>
  </mergeCells>
  <conditionalFormatting sqref="D5:G14">
    <cfRule type="cellIs" dxfId="1" priority="3" operator="equal">
      <formula>0</formula>
    </cfRule>
  </conditionalFormatting>
  <conditionalFormatting sqref="H1:H1048576">
    <cfRule type="cellIs" dxfId="0" priority="1" operator="lessThan">
      <formula>0</formula>
    </cfRule>
  </conditionalFormatting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>
    <oddHeader>&amp;L&amp;G</oddHead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Arkusz11">
    <pageSetUpPr fitToPage="1"/>
  </sheetPr>
  <dimension ref="B1:AI46"/>
  <sheetViews>
    <sheetView showGridLines="0" zoomScale="80" zoomScaleNormal="80" workbookViewId="0"/>
  </sheetViews>
  <sheetFormatPr defaultRowHeight="12.75"/>
  <cols>
    <col min="1" max="1" width="2" customWidth="1"/>
    <col min="2" max="2" width="28.5703125" customWidth="1"/>
    <col min="3" max="14" width="11.28515625" bestFit="1" customWidth="1"/>
    <col min="15" max="15" width="10.28515625" customWidth="1"/>
    <col min="21" max="21" width="20.140625" customWidth="1"/>
    <col min="22" max="23" width="12.140625" bestFit="1" customWidth="1"/>
    <col min="24" max="33" width="12" bestFit="1" customWidth="1"/>
    <col min="34" max="34" width="13.7109375" bestFit="1" customWidth="1"/>
  </cols>
  <sheetData>
    <row r="1" spans="2:35" ht="31.5" customHeight="1">
      <c r="B1" s="209" t="s">
        <v>118</v>
      </c>
      <c r="C1" s="209"/>
      <c r="D1" s="209"/>
      <c r="E1" s="209"/>
      <c r="F1" s="209"/>
      <c r="G1" s="209"/>
      <c r="H1" s="209"/>
      <c r="I1" s="209"/>
      <c r="J1" s="209"/>
      <c r="K1" s="209"/>
      <c r="L1" s="209"/>
      <c r="M1" s="209"/>
      <c r="N1" s="209"/>
      <c r="O1" s="209"/>
    </row>
    <row r="2" spans="2:35" ht="15.75" customHeight="1">
      <c r="B2" s="145" t="s">
        <v>5</v>
      </c>
      <c r="C2" s="126" t="s">
        <v>6</v>
      </c>
      <c r="D2" s="126" t="s">
        <v>7</v>
      </c>
      <c r="E2" s="125" t="s">
        <v>1</v>
      </c>
      <c r="F2" s="125" t="s">
        <v>8</v>
      </c>
      <c r="G2" s="125" t="s">
        <v>9</v>
      </c>
      <c r="H2" s="125" t="s">
        <v>10</v>
      </c>
      <c r="I2" s="125" t="s">
        <v>11</v>
      </c>
      <c r="J2" s="125" t="s">
        <v>12</v>
      </c>
      <c r="K2" s="125" t="s">
        <v>13</v>
      </c>
      <c r="L2" s="125" t="s">
        <v>14</v>
      </c>
      <c r="M2" s="125" t="s">
        <v>15</v>
      </c>
      <c r="N2" s="125" t="s">
        <v>16</v>
      </c>
      <c r="O2" s="125" t="s">
        <v>4</v>
      </c>
    </row>
    <row r="3" spans="2:35" ht="15.75" customHeight="1">
      <c r="B3" s="132" t="s">
        <v>3</v>
      </c>
      <c r="C3" s="77">
        <v>4124</v>
      </c>
      <c r="D3" s="77">
        <v>6170</v>
      </c>
      <c r="E3" s="77">
        <v>8466</v>
      </c>
      <c r="F3" s="77"/>
      <c r="G3" s="77"/>
      <c r="H3" s="77"/>
      <c r="I3" s="77"/>
      <c r="J3" s="77"/>
      <c r="K3" s="77"/>
      <c r="L3" s="77"/>
      <c r="M3" s="77"/>
      <c r="N3" s="77"/>
      <c r="O3" s="77">
        <f>SUM(C3:N3)</f>
        <v>18760</v>
      </c>
      <c r="P3" s="8">
        <f>O3/O5</f>
        <v>0.86875984069648982</v>
      </c>
    </row>
    <row r="4" spans="2:35" ht="15.75" customHeight="1">
      <c r="B4" s="132" t="s">
        <v>2</v>
      </c>
      <c r="C4" s="77">
        <v>687</v>
      </c>
      <c r="D4" s="77">
        <v>953</v>
      </c>
      <c r="E4" s="77">
        <v>1194</v>
      </c>
      <c r="F4" s="77"/>
      <c r="G4" s="77"/>
      <c r="H4" s="77"/>
      <c r="I4" s="77"/>
      <c r="J4" s="77"/>
      <c r="K4" s="77"/>
      <c r="L4" s="77"/>
      <c r="M4" s="77"/>
      <c r="N4" s="77"/>
      <c r="O4" s="77">
        <f>SUM(C4:N4)</f>
        <v>2834</v>
      </c>
      <c r="P4" s="8">
        <f>O4/O5</f>
        <v>0.13124015930351024</v>
      </c>
    </row>
    <row r="5" spans="2:35">
      <c r="B5" s="146" t="s">
        <v>112</v>
      </c>
      <c r="C5" s="128">
        <f>SUM(C3:C4)</f>
        <v>4811</v>
      </c>
      <c r="D5" s="128">
        <f>SUM(D3:D4)</f>
        <v>7123</v>
      </c>
      <c r="E5" s="128">
        <v>9660</v>
      </c>
      <c r="F5" s="128"/>
      <c r="G5" s="128"/>
      <c r="H5" s="128"/>
      <c r="I5" s="128"/>
      <c r="J5" s="128"/>
      <c r="K5" s="128"/>
      <c r="L5" s="128"/>
      <c r="M5" s="128"/>
      <c r="N5" s="128"/>
      <c r="O5" s="128">
        <f>SUM(C5:N5)</f>
        <v>21594</v>
      </c>
      <c r="P5" s="8">
        <v>1</v>
      </c>
    </row>
    <row r="6" spans="2:35" ht="15.75" customHeight="1">
      <c r="B6" s="147" t="s">
        <v>113</v>
      </c>
      <c r="C6" s="148">
        <f>C5/N46-1</f>
        <v>0.41791924550545234</v>
      </c>
      <c r="D6" s="148">
        <f>D5/C5-1</f>
        <v>0.48056537102473507</v>
      </c>
      <c r="E6" s="148">
        <f>E5/D5-1</f>
        <v>0.35617015302541066</v>
      </c>
      <c r="F6" s="148"/>
      <c r="G6" s="148"/>
      <c r="H6" s="148"/>
      <c r="I6" s="148"/>
      <c r="J6" s="148"/>
      <c r="K6" s="148"/>
      <c r="L6" s="148"/>
      <c r="M6" s="148"/>
      <c r="N6" s="148"/>
      <c r="O6" s="149"/>
      <c r="U6" s="61"/>
      <c r="V6" s="61"/>
      <c r="W6" s="61"/>
      <c r="X6" s="62"/>
      <c r="Y6" s="62"/>
      <c r="Z6" s="43"/>
      <c r="AH6" s="3"/>
    </row>
    <row r="7" spans="2:35" ht="15.75" customHeight="1">
      <c r="B7" s="147" t="s">
        <v>114</v>
      </c>
      <c r="C7" s="150">
        <f>C5/C46-1</f>
        <v>0.19498261301539999</v>
      </c>
      <c r="D7" s="150">
        <f>D5/D46-1</f>
        <v>0.53910976663785659</v>
      </c>
      <c r="E7" s="150">
        <f>E5/E46-1</f>
        <v>0.24404378622021894</v>
      </c>
      <c r="F7" s="150"/>
      <c r="G7" s="150"/>
      <c r="H7" s="150"/>
      <c r="I7" s="150"/>
      <c r="J7" s="150"/>
      <c r="K7" s="150"/>
      <c r="L7" s="150"/>
      <c r="M7" s="150"/>
      <c r="N7" s="150"/>
      <c r="O7" s="150">
        <f ca="1">+O5/G13-1</f>
        <v>0.31518362872282113</v>
      </c>
      <c r="U7" s="68"/>
      <c r="V7" s="68"/>
      <c r="W7" s="68"/>
      <c r="X7" s="68"/>
      <c r="Y7" s="68"/>
      <c r="Z7" s="68"/>
      <c r="AA7" s="68"/>
      <c r="AB7" s="68"/>
      <c r="AC7" s="68"/>
      <c r="AD7" s="68"/>
      <c r="AE7" s="68"/>
      <c r="AF7" s="68"/>
      <c r="AG7" s="68"/>
      <c r="AH7" s="69"/>
    </row>
    <row r="8" spans="2:35">
      <c r="B8" s="43"/>
      <c r="C8" s="32"/>
      <c r="D8" s="43"/>
      <c r="E8" s="43"/>
      <c r="F8" s="43"/>
      <c r="O8" s="3"/>
    </row>
    <row r="9" spans="2:35" ht="28.5" customHeight="1">
      <c r="B9" s="220" t="s">
        <v>5</v>
      </c>
      <c r="C9" s="236" t="str">
        <f>'R_MP NEW 2024vs2023'!C13:D13</f>
        <v>MARCH</v>
      </c>
      <c r="D9" s="236"/>
      <c r="E9" s="237" t="s">
        <v>30</v>
      </c>
      <c r="F9" s="238" t="str">
        <f>'R_PTW 2024vs2023'!F9:G9</f>
        <v>JANUARY-MARCH</v>
      </c>
      <c r="G9" s="238"/>
      <c r="H9" s="237" t="s">
        <v>30</v>
      </c>
      <c r="O9" s="3"/>
    </row>
    <row r="10" spans="2:35" ht="26.25" customHeight="1">
      <c r="B10" s="220"/>
      <c r="C10" s="86">
        <f>'R_MP NEW 2024vs2023'!C14</f>
        <v>2024</v>
      </c>
      <c r="D10" s="86">
        <f>'R_MP NEW 2024vs2023'!D14</f>
        <v>2023</v>
      </c>
      <c r="E10" s="237"/>
      <c r="F10" s="86">
        <f>'R_MP NEW 2024vs2023'!F14</f>
        <v>2024</v>
      </c>
      <c r="G10" s="86">
        <f>'R_MP NEW 2024vs2023'!G14</f>
        <v>2023</v>
      </c>
      <c r="H10" s="237"/>
      <c r="I10" s="4"/>
      <c r="O10" s="3"/>
    </row>
    <row r="11" spans="2:35" ht="18" customHeight="1">
      <c r="B11" s="132" t="s">
        <v>22</v>
      </c>
      <c r="C11" s="151">
        <f ca="1">OFFSET(B3,,COUNTA(C3:N3),,)</f>
        <v>8466</v>
      </c>
      <c r="D11" s="151">
        <f ca="1">OFFSET(B44,,COUNTA(C3:N3),,)</f>
        <v>6614</v>
      </c>
      <c r="E11" s="152">
        <f ca="1">+C11/D11-1</f>
        <v>0.28001209555488349</v>
      </c>
      <c r="F11" s="151">
        <f>O3</f>
        <v>18760</v>
      </c>
      <c r="G11" s="132">
        <f ca="1">SUM(OFFSET(C44,,,,COUNTA(C3:N3)))</f>
        <v>13813</v>
      </c>
      <c r="H11" s="152">
        <f ca="1">+F11/G11-1</f>
        <v>0.35814088177803516</v>
      </c>
      <c r="I11" s="4"/>
      <c r="O11" s="3"/>
      <c r="AI11" s="8"/>
    </row>
    <row r="12" spans="2:35" ht="18" customHeight="1">
      <c r="B12" s="132" t="s">
        <v>23</v>
      </c>
      <c r="C12" s="151">
        <f ca="1">OFFSET(B4,,COUNTA(C4:N4),,)</f>
        <v>1194</v>
      </c>
      <c r="D12" s="151">
        <f ca="1">OFFSET(B45,,COUNTA(C4:N4),,)</f>
        <v>1151</v>
      </c>
      <c r="E12" s="152">
        <f ca="1">+C12/D12-1</f>
        <v>3.7358818418766315E-2</v>
      </c>
      <c r="F12" s="151">
        <f>O4</f>
        <v>2834</v>
      </c>
      <c r="G12" s="132">
        <f ca="1">SUM(OFFSET(C45,,,,COUNTA(C4:N4)))</f>
        <v>2606</v>
      </c>
      <c r="H12" s="152">
        <f ca="1">+F12/G12-1</f>
        <v>8.74904067536455E-2</v>
      </c>
      <c r="O12" s="3"/>
      <c r="R12" s="9"/>
      <c r="AI12" s="8"/>
    </row>
    <row r="13" spans="2:35" ht="18" customHeight="1">
      <c r="B13" s="153" t="s">
        <v>4</v>
      </c>
      <c r="C13" s="153">
        <f ca="1">SUM(C11:C12)</f>
        <v>9660</v>
      </c>
      <c r="D13" s="153">
        <f ca="1">SUM(D11:D12)</f>
        <v>7765</v>
      </c>
      <c r="E13" s="154">
        <f ca="1">+C13/D13-1</f>
        <v>0.24404378622021894</v>
      </c>
      <c r="F13" s="153">
        <f>SUM(F11:F12)</f>
        <v>21594</v>
      </c>
      <c r="G13" s="153">
        <f ca="1">SUM(G11:G12)</f>
        <v>16419</v>
      </c>
      <c r="H13" s="154">
        <f ca="1">+F13/G13-1</f>
        <v>0.31518362872282113</v>
      </c>
      <c r="O13" s="3"/>
    </row>
    <row r="14" spans="2:35">
      <c r="B14" s="43"/>
      <c r="C14" s="32"/>
      <c r="D14" s="43"/>
      <c r="E14" s="43"/>
      <c r="F14" s="43"/>
      <c r="O14" s="3"/>
    </row>
    <row r="15" spans="2:35">
      <c r="B15" s="43"/>
      <c r="C15" s="32"/>
      <c r="D15" s="43"/>
      <c r="E15" s="43"/>
      <c r="F15" s="43"/>
      <c r="O15" s="3"/>
    </row>
    <row r="16" spans="2:35">
      <c r="B16" s="43"/>
      <c r="C16" s="32"/>
      <c r="D16" s="43"/>
      <c r="E16" s="43"/>
      <c r="F16" s="43"/>
    </row>
    <row r="19" spans="9:10">
      <c r="I19" s="3"/>
    </row>
    <row r="23" spans="9:10">
      <c r="J23" s="3"/>
    </row>
    <row r="36" spans="2:15">
      <c r="B36" s="2" t="s">
        <v>66</v>
      </c>
    </row>
    <row r="37" spans="2:15">
      <c r="B37" s="2" t="s">
        <v>39</v>
      </c>
    </row>
    <row r="42" spans="2:15">
      <c r="B42" s="209" t="s">
        <v>88</v>
      </c>
      <c r="C42" s="209"/>
      <c r="D42" s="209"/>
      <c r="E42" s="209"/>
      <c r="F42" s="209"/>
      <c r="G42" s="209"/>
      <c r="H42" s="209"/>
      <c r="I42" s="209"/>
      <c r="J42" s="209"/>
      <c r="K42" s="209"/>
      <c r="L42" s="209"/>
      <c r="M42" s="209"/>
      <c r="N42" s="209"/>
      <c r="O42" s="209"/>
    </row>
    <row r="43" spans="2:15">
      <c r="B43" s="145" t="s">
        <v>5</v>
      </c>
      <c r="C43" s="126" t="s">
        <v>6</v>
      </c>
      <c r="D43" s="126" t="s">
        <v>7</v>
      </c>
      <c r="E43" s="125" t="s">
        <v>1</v>
      </c>
      <c r="F43" s="125" t="s">
        <v>8</v>
      </c>
      <c r="G43" s="125" t="s">
        <v>9</v>
      </c>
      <c r="H43" s="125" t="s">
        <v>10</v>
      </c>
      <c r="I43" s="125" t="s">
        <v>11</v>
      </c>
      <c r="J43" s="125" t="s">
        <v>12</v>
      </c>
      <c r="K43" s="125" t="s">
        <v>13</v>
      </c>
      <c r="L43" s="125" t="s">
        <v>14</v>
      </c>
      <c r="M43" s="125" t="s">
        <v>15</v>
      </c>
      <c r="N43" s="125" t="s">
        <v>16</v>
      </c>
      <c r="O43" s="125" t="s">
        <v>4</v>
      </c>
    </row>
    <row r="44" spans="2:15">
      <c r="B44" s="132" t="s">
        <v>3</v>
      </c>
      <c r="C44" s="77">
        <v>3346</v>
      </c>
      <c r="D44" s="77">
        <v>3853</v>
      </c>
      <c r="E44" s="77">
        <v>6614</v>
      </c>
      <c r="F44" s="77">
        <v>7235</v>
      </c>
      <c r="G44" s="77">
        <v>7965</v>
      </c>
      <c r="H44" s="77">
        <v>7563</v>
      </c>
      <c r="I44" s="77">
        <v>7013</v>
      </c>
      <c r="J44" s="77">
        <v>6263</v>
      </c>
      <c r="K44" s="77">
        <v>5258</v>
      </c>
      <c r="L44" s="77">
        <v>4682</v>
      </c>
      <c r="M44" s="77">
        <v>3688</v>
      </c>
      <c r="N44" s="77">
        <v>2933</v>
      </c>
      <c r="O44" s="77">
        <f>SUM(C44:N44)</f>
        <v>66413</v>
      </c>
    </row>
    <row r="45" spans="2:15">
      <c r="B45" s="132" t="s">
        <v>2</v>
      </c>
      <c r="C45" s="77">
        <v>680</v>
      </c>
      <c r="D45" s="77">
        <v>775</v>
      </c>
      <c r="E45" s="77">
        <v>1151</v>
      </c>
      <c r="F45" s="77">
        <v>1215</v>
      </c>
      <c r="G45" s="77">
        <v>1463</v>
      </c>
      <c r="H45" s="77">
        <v>1414</v>
      </c>
      <c r="I45" s="77">
        <v>1371</v>
      </c>
      <c r="J45" s="77">
        <v>1449</v>
      </c>
      <c r="K45" s="77">
        <v>1172</v>
      </c>
      <c r="L45" s="77">
        <v>919</v>
      </c>
      <c r="M45" s="77">
        <v>648</v>
      </c>
      <c r="N45" s="77">
        <v>460</v>
      </c>
      <c r="O45" s="77">
        <f>SUM(C45:N45)</f>
        <v>12717</v>
      </c>
    </row>
    <row r="46" spans="2:15">
      <c r="B46" s="146" t="s">
        <v>86</v>
      </c>
      <c r="C46" s="128">
        <f>SUM(C44:C45)</f>
        <v>4026</v>
      </c>
      <c r="D46" s="128">
        <f>SUM(D44:D45)</f>
        <v>4628</v>
      </c>
      <c r="E46" s="128">
        <f>SUM(E44:E45)</f>
        <v>7765</v>
      </c>
      <c r="F46" s="128">
        <v>8450</v>
      </c>
      <c r="G46" s="128">
        <v>9428</v>
      </c>
      <c r="H46" s="128">
        <f>SUM(H44:H45)</f>
        <v>8977</v>
      </c>
      <c r="I46" s="128">
        <v>8384</v>
      </c>
      <c r="J46" s="128">
        <v>7712</v>
      </c>
      <c r="K46" s="128">
        <v>6430</v>
      </c>
      <c r="L46" s="128">
        <v>5601</v>
      </c>
      <c r="M46" s="128">
        <v>4336</v>
      </c>
      <c r="N46" s="128">
        <v>3393</v>
      </c>
      <c r="O46" s="128">
        <f>SUM(C46:N46)</f>
        <v>79130</v>
      </c>
    </row>
  </sheetData>
  <mergeCells count="7">
    <mergeCell ref="B42:O42"/>
    <mergeCell ref="B1:O1"/>
    <mergeCell ref="B9:B10"/>
    <mergeCell ref="C9:D9"/>
    <mergeCell ref="E9:E10"/>
    <mergeCell ref="F9:G9"/>
    <mergeCell ref="H9:H10"/>
  </mergeCells>
  <phoneticPr fontId="34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2" orientation="landscape" horizontalDpi="4294967292" r:id="rId1"/>
  <headerFooter alignWithMargins="0">
    <oddHeader>&amp;L&amp;G</oddHeader>
  </headerFooter>
  <colBreaks count="1" manualBreakCount="1">
    <brk id="16" max="1048575" man="1"/>
  </colBreaks>
  <drawing r:id="rId2"/>
  <legacyDrawingHF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Arkusz4">
    <pageSetUpPr fitToPage="1"/>
  </sheetPr>
  <dimension ref="B2:S61"/>
  <sheetViews>
    <sheetView showGridLines="0" zoomScaleNormal="100" workbookViewId="0"/>
  </sheetViews>
  <sheetFormatPr defaultRowHeight="12.75"/>
  <cols>
    <col min="1" max="1" width="1.85546875" customWidth="1"/>
    <col min="2" max="2" width="18.28515625" customWidth="1"/>
    <col min="3" max="15" width="9.28515625" customWidth="1"/>
    <col min="16" max="16" width="12" customWidth="1"/>
    <col min="17" max="17" width="12.28515625" bestFit="1" customWidth="1"/>
    <col min="19" max="19" width="9.28515625" bestFit="1" customWidth="1"/>
  </cols>
  <sheetData>
    <row r="2" spans="2:19" ht="25.5" customHeight="1">
      <c r="B2" s="218" t="s">
        <v>119</v>
      </c>
      <c r="C2" s="219"/>
      <c r="D2" s="219"/>
      <c r="E2" s="219"/>
      <c r="F2" s="219"/>
      <c r="G2" s="219"/>
      <c r="H2" s="219"/>
      <c r="I2" s="219"/>
      <c r="J2" s="219"/>
      <c r="K2" s="219"/>
      <c r="L2" s="219"/>
      <c r="M2" s="219"/>
      <c r="N2" s="219"/>
      <c r="O2" s="219"/>
      <c r="P2" s="1"/>
    </row>
    <row r="3" spans="2:19" ht="21" customHeight="1">
      <c r="B3" s="244" t="s">
        <v>3</v>
      </c>
      <c r="C3" s="244"/>
      <c r="D3" s="244"/>
      <c r="E3" s="244"/>
      <c r="F3" s="244"/>
      <c r="G3" s="244"/>
      <c r="H3" s="244"/>
      <c r="I3" s="244"/>
      <c r="J3" s="244"/>
      <c r="K3" s="244"/>
      <c r="L3" s="244"/>
      <c r="M3" s="244"/>
      <c r="N3" s="244"/>
      <c r="O3" s="244"/>
      <c r="P3" s="70"/>
    </row>
    <row r="4" spans="2:19" ht="13.5" customHeight="1">
      <c r="B4" s="155"/>
      <c r="C4" s="155" t="s">
        <v>6</v>
      </c>
      <c r="D4" s="155" t="s">
        <v>7</v>
      </c>
      <c r="E4" s="155" t="s">
        <v>1</v>
      </c>
      <c r="F4" s="155" t="s">
        <v>8</v>
      </c>
      <c r="G4" s="155" t="s">
        <v>9</v>
      </c>
      <c r="H4" s="155" t="s">
        <v>10</v>
      </c>
      <c r="I4" s="155" t="s">
        <v>11</v>
      </c>
      <c r="J4" s="155" t="s">
        <v>12</v>
      </c>
      <c r="K4" s="155" t="s">
        <v>13</v>
      </c>
      <c r="L4" s="155" t="s">
        <v>14</v>
      </c>
      <c r="M4" s="155" t="s">
        <v>15</v>
      </c>
      <c r="N4" s="155" t="s">
        <v>16</v>
      </c>
      <c r="O4" s="155" t="s">
        <v>4</v>
      </c>
      <c r="P4" s="72"/>
      <c r="S4" s="9"/>
    </row>
    <row r="5" spans="2:19" ht="13.5" customHeight="1">
      <c r="B5" s="156" t="s">
        <v>92</v>
      </c>
      <c r="C5" s="245"/>
      <c r="D5" s="245"/>
      <c r="E5" s="245"/>
      <c r="F5" s="245"/>
      <c r="G5" s="245"/>
      <c r="H5" s="245"/>
      <c r="I5" s="245"/>
      <c r="J5" s="245"/>
      <c r="K5" s="245"/>
      <c r="L5" s="245"/>
      <c r="M5" s="245"/>
      <c r="N5" s="245"/>
      <c r="O5" s="245"/>
      <c r="P5" s="72"/>
      <c r="S5" s="9"/>
    </row>
    <row r="6" spans="2:19" ht="13.5" customHeight="1">
      <c r="B6" s="157" t="s">
        <v>95</v>
      </c>
      <c r="C6" s="157">
        <v>1126</v>
      </c>
      <c r="D6" s="157">
        <v>1524</v>
      </c>
      <c r="E6" s="157">
        <v>3134</v>
      </c>
      <c r="F6" s="157">
        <v>3577</v>
      </c>
      <c r="G6" s="157">
        <v>3620</v>
      </c>
      <c r="H6" s="157">
        <v>3442</v>
      </c>
      <c r="I6" s="157">
        <v>2949</v>
      </c>
      <c r="J6" s="157">
        <v>2567</v>
      </c>
      <c r="K6" s="157">
        <v>2080</v>
      </c>
      <c r="L6" s="157">
        <v>1658</v>
      </c>
      <c r="M6" s="157">
        <v>1126</v>
      </c>
      <c r="N6" s="157">
        <v>953</v>
      </c>
      <c r="O6" s="157">
        <v>27756</v>
      </c>
      <c r="P6" s="72"/>
      <c r="S6" s="9"/>
    </row>
    <row r="7" spans="2:19" ht="13.5" customHeight="1">
      <c r="B7" s="157" t="s">
        <v>94</v>
      </c>
      <c r="C7" s="157">
        <v>3346</v>
      </c>
      <c r="D7" s="157">
        <v>3853</v>
      </c>
      <c r="E7" s="157">
        <v>6614</v>
      </c>
      <c r="F7" s="157">
        <v>7235</v>
      </c>
      <c r="G7" s="157">
        <v>7965</v>
      </c>
      <c r="H7" s="157">
        <v>7563</v>
      </c>
      <c r="I7" s="157">
        <v>7013</v>
      </c>
      <c r="J7" s="157">
        <v>6263</v>
      </c>
      <c r="K7" s="157">
        <v>5258</v>
      </c>
      <c r="L7" s="157">
        <v>4682</v>
      </c>
      <c r="M7" s="157">
        <v>3688</v>
      </c>
      <c r="N7" s="157">
        <v>2933</v>
      </c>
      <c r="O7" s="157">
        <v>66413</v>
      </c>
      <c r="P7" s="72"/>
      <c r="S7" s="9"/>
    </row>
    <row r="8" spans="2:19" ht="13.5" customHeight="1">
      <c r="B8" s="158" t="s">
        <v>93</v>
      </c>
      <c r="C8" s="158">
        <v>4472</v>
      </c>
      <c r="D8" s="158">
        <v>5377</v>
      </c>
      <c r="E8" s="158">
        <v>9748</v>
      </c>
      <c r="F8" s="158">
        <v>10812</v>
      </c>
      <c r="G8" s="158">
        <v>11585</v>
      </c>
      <c r="H8" s="158">
        <v>11005</v>
      </c>
      <c r="I8" s="158">
        <v>9962</v>
      </c>
      <c r="J8" s="158">
        <v>8830</v>
      </c>
      <c r="K8" s="158">
        <v>7338</v>
      </c>
      <c r="L8" s="158">
        <v>6340</v>
      </c>
      <c r="M8" s="158">
        <v>4814</v>
      </c>
      <c r="N8" s="158">
        <v>3886</v>
      </c>
      <c r="O8" s="158">
        <v>94169</v>
      </c>
      <c r="P8" s="72"/>
      <c r="S8" s="9"/>
    </row>
    <row r="9" spans="2:19" ht="13.5" customHeight="1">
      <c r="B9" s="156" t="s">
        <v>120</v>
      </c>
      <c r="C9" s="246"/>
      <c r="D9" s="246"/>
      <c r="E9" s="246"/>
      <c r="F9" s="246"/>
      <c r="G9" s="246"/>
      <c r="H9" s="246"/>
      <c r="I9" s="246"/>
      <c r="J9" s="246"/>
      <c r="K9" s="246"/>
      <c r="L9" s="246"/>
      <c r="M9" s="246"/>
      <c r="N9" s="246"/>
      <c r="O9" s="246"/>
      <c r="P9" s="72"/>
      <c r="S9" s="9"/>
    </row>
    <row r="10" spans="2:19">
      <c r="B10" s="159" t="s">
        <v>121</v>
      </c>
      <c r="C10" s="159">
        <v>1395</v>
      </c>
      <c r="D10" s="159">
        <v>2531</v>
      </c>
      <c r="E10" s="159">
        <v>4265</v>
      </c>
      <c r="F10" s="159"/>
      <c r="G10" s="159"/>
      <c r="H10" s="159"/>
      <c r="I10" s="159"/>
      <c r="J10" s="159"/>
      <c r="K10" s="159"/>
      <c r="L10" s="159"/>
      <c r="M10" s="159"/>
      <c r="N10" s="159"/>
      <c r="O10" s="159">
        <v>3926</v>
      </c>
      <c r="P10" s="72"/>
      <c r="S10" s="9"/>
    </row>
    <row r="11" spans="2:19" s="9" customFormat="1">
      <c r="B11" s="157" t="s">
        <v>122</v>
      </c>
      <c r="C11" s="157">
        <v>4124</v>
      </c>
      <c r="D11" s="157">
        <v>6170</v>
      </c>
      <c r="E11" s="157">
        <v>8466</v>
      </c>
      <c r="F11" s="157"/>
      <c r="G11" s="157"/>
      <c r="H11" s="157"/>
      <c r="I11" s="157"/>
      <c r="J11" s="157"/>
      <c r="K11" s="157"/>
      <c r="L11" s="157"/>
      <c r="M11" s="157"/>
      <c r="N11" s="157"/>
      <c r="O11" s="157">
        <v>10294</v>
      </c>
      <c r="P11" s="75"/>
    </row>
    <row r="12" spans="2:19">
      <c r="B12" s="158" t="s">
        <v>123</v>
      </c>
      <c r="C12" s="158">
        <v>5519</v>
      </c>
      <c r="D12" s="158">
        <v>8701</v>
      </c>
      <c r="E12" s="158">
        <v>12731</v>
      </c>
      <c r="F12" s="158"/>
      <c r="G12" s="158"/>
      <c r="H12" s="158"/>
      <c r="I12" s="158"/>
      <c r="J12" s="158"/>
      <c r="K12" s="158"/>
      <c r="L12" s="158"/>
      <c r="M12" s="158"/>
      <c r="N12" s="158"/>
      <c r="O12" s="158">
        <v>14220</v>
      </c>
      <c r="P12" s="8"/>
      <c r="S12" s="9"/>
    </row>
    <row r="13" spans="2:19" ht="13.5" customHeight="1">
      <c r="B13" s="159" t="s">
        <v>17</v>
      </c>
      <c r="C13" s="160">
        <v>0.23412343470482999</v>
      </c>
      <c r="D13" s="160">
        <v>0.61818858099311891</v>
      </c>
      <c r="E13" s="160">
        <v>0.30601148953631507</v>
      </c>
      <c r="F13" s="160"/>
      <c r="G13" s="160"/>
      <c r="H13" s="160"/>
      <c r="I13" s="160"/>
      <c r="J13" s="160"/>
      <c r="K13" s="160"/>
      <c r="L13" s="160"/>
      <c r="M13" s="160"/>
      <c r="N13" s="160"/>
      <c r="O13" s="160">
        <v>0.44380140115747801</v>
      </c>
      <c r="P13" s="72"/>
      <c r="S13" s="9"/>
    </row>
    <row r="14" spans="2:19">
      <c r="B14" s="159" t="s">
        <v>18</v>
      </c>
      <c r="C14" s="160">
        <v>0.23889875666074611</v>
      </c>
      <c r="D14" s="160">
        <v>0.66076115485564313</v>
      </c>
      <c r="E14" s="160">
        <v>0.36088066368857685</v>
      </c>
      <c r="F14" s="160"/>
      <c r="G14" s="160"/>
      <c r="H14" s="160"/>
      <c r="I14" s="160"/>
      <c r="J14" s="160"/>
      <c r="K14" s="160"/>
      <c r="L14" s="160"/>
      <c r="M14" s="160"/>
      <c r="N14" s="160"/>
      <c r="O14" s="160">
        <v>0.48150943396226409</v>
      </c>
      <c r="P14" s="72"/>
      <c r="S14" s="9"/>
    </row>
    <row r="15" spans="2:19" s="9" customFormat="1">
      <c r="B15" s="159" t="s">
        <v>19</v>
      </c>
      <c r="C15" s="160">
        <v>0.23251643753735807</v>
      </c>
      <c r="D15" s="160">
        <v>0.60134959771606544</v>
      </c>
      <c r="E15" s="160">
        <v>0.28001209555488349</v>
      </c>
      <c r="F15" s="160"/>
      <c r="G15" s="160"/>
      <c r="H15" s="160"/>
      <c r="I15" s="160"/>
      <c r="J15" s="160"/>
      <c r="K15" s="160"/>
      <c r="L15" s="160"/>
      <c r="M15" s="160"/>
      <c r="N15" s="160"/>
      <c r="O15" s="160">
        <v>0.42992082233643569</v>
      </c>
      <c r="P15" s="75"/>
    </row>
    <row r="16" spans="2:19">
      <c r="B16" s="159" t="s">
        <v>20</v>
      </c>
      <c r="C16" s="160">
        <v>0.25276318173582168</v>
      </c>
      <c r="D16" s="160">
        <v>0.29088610504539708</v>
      </c>
      <c r="E16" s="160">
        <v>0.33500903306888696</v>
      </c>
      <c r="F16" s="160"/>
      <c r="G16" s="160"/>
      <c r="H16" s="160"/>
      <c r="I16" s="160"/>
      <c r="J16" s="160"/>
      <c r="K16" s="160"/>
      <c r="L16" s="160"/>
      <c r="M16" s="160"/>
      <c r="N16" s="160"/>
      <c r="O16" s="160">
        <v>0.27609001406469763</v>
      </c>
      <c r="P16" s="8"/>
      <c r="S16" s="9"/>
    </row>
    <row r="17" spans="2:19">
      <c r="B17" s="9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S17" s="9"/>
    </row>
    <row r="18" spans="2:19">
      <c r="B18" s="244" t="s">
        <v>2</v>
      </c>
      <c r="C18" s="244"/>
      <c r="D18" s="244"/>
      <c r="E18" s="244"/>
      <c r="F18" s="244"/>
      <c r="G18" s="244"/>
      <c r="H18" s="244"/>
      <c r="I18" s="244"/>
      <c r="J18" s="244"/>
      <c r="K18" s="244"/>
      <c r="L18" s="244"/>
      <c r="M18" s="244"/>
      <c r="N18" s="244"/>
      <c r="O18" s="244"/>
      <c r="P18" s="70"/>
      <c r="S18" s="9"/>
    </row>
    <row r="19" spans="2:19">
      <c r="B19" s="155"/>
      <c r="C19" s="155" t="s">
        <v>6</v>
      </c>
      <c r="D19" s="155" t="s">
        <v>7</v>
      </c>
      <c r="E19" s="155" t="s">
        <v>1</v>
      </c>
      <c r="F19" s="155" t="s">
        <v>8</v>
      </c>
      <c r="G19" s="155" t="s">
        <v>9</v>
      </c>
      <c r="H19" s="155" t="s">
        <v>10</v>
      </c>
      <c r="I19" s="155" t="s">
        <v>11</v>
      </c>
      <c r="J19" s="155" t="s">
        <v>12</v>
      </c>
      <c r="K19" s="155" t="s">
        <v>13</v>
      </c>
      <c r="L19" s="155" t="s">
        <v>14</v>
      </c>
      <c r="M19" s="155" t="s">
        <v>15</v>
      </c>
      <c r="N19" s="155" t="s">
        <v>16</v>
      </c>
      <c r="O19" s="155" t="s">
        <v>4</v>
      </c>
      <c r="P19" s="72"/>
      <c r="S19" s="9"/>
    </row>
    <row r="20" spans="2:19">
      <c r="B20" s="161" t="s">
        <v>92</v>
      </c>
      <c r="C20" s="243"/>
      <c r="D20" s="243"/>
      <c r="E20" s="243"/>
      <c r="F20" s="243"/>
      <c r="G20" s="243"/>
      <c r="H20" s="243"/>
      <c r="I20" s="243"/>
      <c r="J20" s="243"/>
      <c r="K20" s="243"/>
      <c r="L20" s="243"/>
      <c r="M20" s="243"/>
      <c r="N20" s="243"/>
      <c r="O20" s="243"/>
      <c r="P20" s="72"/>
      <c r="S20" s="9"/>
    </row>
    <row r="21" spans="2:19">
      <c r="B21" s="157" t="s">
        <v>91</v>
      </c>
      <c r="C21" s="174">
        <v>440</v>
      </c>
      <c r="D21" s="174">
        <v>501</v>
      </c>
      <c r="E21" s="174">
        <v>912</v>
      </c>
      <c r="F21" s="174">
        <v>1115</v>
      </c>
      <c r="G21" s="174">
        <v>1291</v>
      </c>
      <c r="H21" s="174">
        <v>1359</v>
      </c>
      <c r="I21" s="174">
        <v>1269</v>
      </c>
      <c r="J21" s="174">
        <v>1244</v>
      </c>
      <c r="K21" s="174">
        <v>1153</v>
      </c>
      <c r="L21" s="174">
        <v>813</v>
      </c>
      <c r="M21" s="174">
        <v>482</v>
      </c>
      <c r="N21" s="174">
        <v>282</v>
      </c>
      <c r="O21" s="157">
        <v>10861</v>
      </c>
      <c r="P21" s="72"/>
      <c r="S21" s="9"/>
    </row>
    <row r="22" spans="2:19">
      <c r="B22" s="157" t="s">
        <v>90</v>
      </c>
      <c r="C22" s="157">
        <v>680</v>
      </c>
      <c r="D22" s="157">
        <v>775</v>
      </c>
      <c r="E22" s="157">
        <v>1151</v>
      </c>
      <c r="F22" s="157">
        <v>1215</v>
      </c>
      <c r="G22" s="157">
        <v>1463</v>
      </c>
      <c r="H22" s="157">
        <v>1414</v>
      </c>
      <c r="I22" s="157">
        <v>1371</v>
      </c>
      <c r="J22" s="157">
        <v>1449</v>
      </c>
      <c r="K22" s="157">
        <v>1172</v>
      </c>
      <c r="L22" s="157">
        <v>919</v>
      </c>
      <c r="M22" s="157">
        <v>648</v>
      </c>
      <c r="N22" s="157">
        <v>460</v>
      </c>
      <c r="O22" s="157">
        <v>12717</v>
      </c>
      <c r="P22" s="72"/>
      <c r="S22" s="9"/>
    </row>
    <row r="23" spans="2:19">
      <c r="B23" s="158" t="s">
        <v>89</v>
      </c>
      <c r="C23" s="158">
        <v>1120</v>
      </c>
      <c r="D23" s="158">
        <v>1276</v>
      </c>
      <c r="E23" s="158">
        <v>2063</v>
      </c>
      <c r="F23" s="158">
        <v>2330</v>
      </c>
      <c r="G23" s="158">
        <v>2754</v>
      </c>
      <c r="H23" s="158">
        <v>2773</v>
      </c>
      <c r="I23" s="158">
        <v>2640</v>
      </c>
      <c r="J23" s="158">
        <v>2693</v>
      </c>
      <c r="K23" s="158">
        <v>2325</v>
      </c>
      <c r="L23" s="158">
        <v>1732</v>
      </c>
      <c r="M23" s="158">
        <v>1130</v>
      </c>
      <c r="N23" s="158">
        <v>742</v>
      </c>
      <c r="O23" s="158">
        <v>23578</v>
      </c>
      <c r="P23" s="72"/>
      <c r="S23" s="9"/>
    </row>
    <row r="24" spans="2:19">
      <c r="B24" s="161" t="s">
        <v>120</v>
      </c>
      <c r="C24" s="243"/>
      <c r="D24" s="243"/>
      <c r="E24" s="243"/>
      <c r="F24" s="243"/>
      <c r="G24" s="243"/>
      <c r="H24" s="243"/>
      <c r="I24" s="243"/>
      <c r="J24" s="243"/>
      <c r="K24" s="243"/>
      <c r="L24" s="243"/>
      <c r="M24" s="243"/>
      <c r="N24" s="243"/>
      <c r="O24" s="243"/>
      <c r="P24" s="72"/>
      <c r="S24" s="9"/>
    </row>
    <row r="25" spans="2:19">
      <c r="B25" s="159" t="s">
        <v>124</v>
      </c>
      <c r="C25" s="159">
        <v>381</v>
      </c>
      <c r="D25" s="159">
        <v>660</v>
      </c>
      <c r="E25" s="159">
        <v>1134</v>
      </c>
      <c r="F25" s="159"/>
      <c r="G25" s="159"/>
      <c r="H25" s="159"/>
      <c r="I25" s="159"/>
      <c r="J25" s="159"/>
      <c r="K25" s="159"/>
      <c r="L25" s="159"/>
      <c r="M25" s="159"/>
      <c r="N25" s="159"/>
      <c r="O25" s="159">
        <v>1041</v>
      </c>
      <c r="P25" s="72"/>
      <c r="S25" s="9"/>
    </row>
    <row r="26" spans="2:19" s="9" customFormat="1">
      <c r="B26" s="157" t="s">
        <v>125</v>
      </c>
      <c r="C26" s="157">
        <v>687</v>
      </c>
      <c r="D26" s="157">
        <v>953</v>
      </c>
      <c r="E26" s="157">
        <v>1194</v>
      </c>
      <c r="F26" s="157"/>
      <c r="G26" s="157"/>
      <c r="H26" s="157"/>
      <c r="I26" s="157"/>
      <c r="J26" s="157"/>
      <c r="K26" s="157"/>
      <c r="L26" s="157"/>
      <c r="M26" s="157"/>
      <c r="N26" s="157"/>
      <c r="O26" s="157">
        <v>1640</v>
      </c>
      <c r="P26" s="75"/>
    </row>
    <row r="27" spans="2:19">
      <c r="B27" s="158" t="s">
        <v>126</v>
      </c>
      <c r="C27" s="158">
        <v>1068</v>
      </c>
      <c r="D27" s="158">
        <v>1613</v>
      </c>
      <c r="E27" s="158">
        <v>2328</v>
      </c>
      <c r="F27" s="158"/>
      <c r="G27" s="158"/>
      <c r="H27" s="158"/>
      <c r="I27" s="158"/>
      <c r="J27" s="158"/>
      <c r="K27" s="158"/>
      <c r="L27" s="158"/>
      <c r="M27" s="158"/>
      <c r="N27" s="158"/>
      <c r="O27" s="158">
        <v>2681</v>
      </c>
      <c r="P27" s="8"/>
    </row>
    <row r="28" spans="2:19">
      <c r="B28" s="159" t="s">
        <v>17</v>
      </c>
      <c r="C28" s="160">
        <v>-4.6428571428571375E-2</v>
      </c>
      <c r="D28" s="160">
        <v>0.26410658307210033</v>
      </c>
      <c r="E28" s="160">
        <v>0.12845370819195345</v>
      </c>
      <c r="F28" s="160"/>
      <c r="G28" s="160"/>
      <c r="H28" s="160"/>
      <c r="I28" s="160"/>
      <c r="J28" s="160"/>
      <c r="K28" s="160"/>
      <c r="L28" s="160"/>
      <c r="M28" s="160"/>
      <c r="N28" s="160"/>
      <c r="O28" s="160">
        <v>0.11894824707846419</v>
      </c>
      <c r="P28" s="72"/>
      <c r="S28" s="9"/>
    </row>
    <row r="29" spans="2:19">
      <c r="B29" s="159" t="s">
        <v>18</v>
      </c>
      <c r="C29" s="160">
        <v>-0.13409090909090904</v>
      </c>
      <c r="D29" s="160">
        <v>0.31736526946107779</v>
      </c>
      <c r="E29" s="160">
        <v>0.24342105263157898</v>
      </c>
      <c r="F29" s="160"/>
      <c r="G29" s="160"/>
      <c r="H29" s="160"/>
      <c r="I29" s="160"/>
      <c r="J29" s="160"/>
      <c r="K29" s="160"/>
      <c r="L29" s="160"/>
      <c r="M29" s="160"/>
      <c r="N29" s="160"/>
      <c r="O29" s="160">
        <v>0.10626992561105197</v>
      </c>
      <c r="P29" s="72"/>
      <c r="S29" s="9"/>
    </row>
    <row r="30" spans="2:19" s="9" customFormat="1">
      <c r="B30" s="159" t="s">
        <v>19</v>
      </c>
      <c r="C30" s="160">
        <v>1.0294117647058787E-2</v>
      </c>
      <c r="D30" s="160">
        <v>0.22967741935483876</v>
      </c>
      <c r="E30" s="160">
        <v>3.7358818418766315E-2</v>
      </c>
      <c r="F30" s="160"/>
      <c r="G30" s="160"/>
      <c r="H30" s="160"/>
      <c r="I30" s="160"/>
      <c r="J30" s="160"/>
      <c r="K30" s="160"/>
      <c r="L30" s="160"/>
      <c r="M30" s="160"/>
      <c r="N30" s="160"/>
      <c r="O30" s="160">
        <v>0.12714776632302405</v>
      </c>
      <c r="P30" s="75"/>
    </row>
    <row r="31" spans="2:19">
      <c r="B31" s="159" t="s">
        <v>21</v>
      </c>
      <c r="C31" s="160">
        <v>0.35674157303370785</v>
      </c>
      <c r="D31" s="160">
        <v>0.40917544947303164</v>
      </c>
      <c r="E31" s="160">
        <v>0.48711340206185566</v>
      </c>
      <c r="F31" s="160"/>
      <c r="G31" s="160"/>
      <c r="H31" s="160"/>
      <c r="I31" s="160"/>
      <c r="J31" s="160"/>
      <c r="K31" s="160"/>
      <c r="L31" s="160"/>
      <c r="M31" s="160"/>
      <c r="N31" s="160"/>
      <c r="O31" s="160">
        <v>0.38828795225662066</v>
      </c>
      <c r="P31" s="8"/>
    </row>
    <row r="34" spans="2:8" ht="23.25" customHeight="1">
      <c r="B34" s="248" t="s">
        <v>3</v>
      </c>
      <c r="C34" s="212" t="s">
        <v>147</v>
      </c>
      <c r="D34" s="212"/>
      <c r="E34" s="213" t="s">
        <v>30</v>
      </c>
      <c r="F34" s="214" t="s">
        <v>148</v>
      </c>
      <c r="G34" s="214"/>
      <c r="H34" s="213" t="s">
        <v>30</v>
      </c>
    </row>
    <row r="35" spans="2:8" ht="23.25" customHeight="1">
      <c r="B35" s="249"/>
      <c r="C35" s="33">
        <v>2024</v>
      </c>
      <c r="D35" s="33">
        <v>2023</v>
      </c>
      <c r="E35" s="213"/>
      <c r="F35" s="33">
        <v>2024</v>
      </c>
      <c r="G35" s="33">
        <v>2023</v>
      </c>
      <c r="H35" s="213"/>
    </row>
    <row r="36" spans="2:8">
      <c r="B36" s="162" t="s">
        <v>36</v>
      </c>
      <c r="C36" s="163">
        <v>4265</v>
      </c>
      <c r="D36" s="163">
        <v>3134</v>
      </c>
      <c r="E36" s="164">
        <v>0.36088066368857685</v>
      </c>
      <c r="F36" s="163">
        <v>8191</v>
      </c>
      <c r="G36" s="163">
        <v>5784</v>
      </c>
      <c r="H36" s="164">
        <v>0.41614799446749662</v>
      </c>
    </row>
    <row r="37" spans="2:8">
      <c r="B37" s="165" t="s">
        <v>37</v>
      </c>
      <c r="C37" s="166">
        <v>8466</v>
      </c>
      <c r="D37" s="166">
        <v>6614</v>
      </c>
      <c r="E37" s="167">
        <v>0.28001209555488349</v>
      </c>
      <c r="F37" s="166">
        <v>18760</v>
      </c>
      <c r="G37" s="166">
        <v>13813</v>
      </c>
      <c r="H37" s="167">
        <v>0.35814088177803516</v>
      </c>
    </row>
    <row r="38" spans="2:8">
      <c r="B38" s="153" t="s">
        <v>4</v>
      </c>
      <c r="C38" s="168">
        <v>12731</v>
      </c>
      <c r="D38" s="168">
        <v>9748</v>
      </c>
      <c r="E38" s="154">
        <v>0.30601148953631507</v>
      </c>
      <c r="F38" s="168">
        <v>26951</v>
      </c>
      <c r="G38" s="168">
        <v>19597</v>
      </c>
      <c r="H38" s="154">
        <v>0.37526151962035015</v>
      </c>
    </row>
    <row r="41" spans="2:8" ht="20.25" customHeight="1">
      <c r="B41" s="220" t="s">
        <v>2</v>
      </c>
      <c r="C41" s="212" t="s">
        <v>147</v>
      </c>
      <c r="D41" s="212"/>
      <c r="E41" s="213" t="s">
        <v>30</v>
      </c>
      <c r="F41" s="214" t="s">
        <v>148</v>
      </c>
      <c r="G41" s="214"/>
      <c r="H41" s="213" t="s">
        <v>30</v>
      </c>
    </row>
    <row r="42" spans="2:8" ht="20.25" customHeight="1">
      <c r="B42" s="220"/>
      <c r="C42" s="33">
        <v>2024</v>
      </c>
      <c r="D42" s="33">
        <v>2023</v>
      </c>
      <c r="E42" s="213"/>
      <c r="F42" s="33">
        <v>2024</v>
      </c>
      <c r="G42" s="33">
        <v>2023</v>
      </c>
      <c r="H42" s="213"/>
    </row>
    <row r="43" spans="2:8" ht="16.5" customHeight="1">
      <c r="B43" s="169" t="s">
        <v>36</v>
      </c>
      <c r="C43" s="163">
        <v>1134</v>
      </c>
      <c r="D43" s="163">
        <v>912</v>
      </c>
      <c r="E43" s="164">
        <v>0.24342105263157898</v>
      </c>
      <c r="F43" s="163">
        <v>2175</v>
      </c>
      <c r="G43" s="163">
        <v>1853</v>
      </c>
      <c r="H43" s="164">
        <v>0.17377226119805722</v>
      </c>
    </row>
    <row r="44" spans="2:8" ht="16.5" customHeight="1">
      <c r="B44" s="170" t="s">
        <v>37</v>
      </c>
      <c r="C44" s="166">
        <v>1194</v>
      </c>
      <c r="D44" s="166">
        <v>1151</v>
      </c>
      <c r="E44" s="167">
        <v>3.7358818418766315E-2</v>
      </c>
      <c r="F44" s="166">
        <v>2834</v>
      </c>
      <c r="G44" s="166">
        <v>2606</v>
      </c>
      <c r="H44" s="167">
        <v>8.74904067536455E-2</v>
      </c>
    </row>
    <row r="45" spans="2:8" ht="16.5" customHeight="1">
      <c r="B45" s="126" t="s">
        <v>4</v>
      </c>
      <c r="C45" s="168">
        <v>2328</v>
      </c>
      <c r="D45" s="168">
        <v>2063</v>
      </c>
      <c r="E45" s="154">
        <v>0.12845370819195345</v>
      </c>
      <c r="F45" s="168">
        <v>5009</v>
      </c>
      <c r="G45" s="168">
        <v>4459</v>
      </c>
      <c r="H45" s="154">
        <v>0.1233460417133887</v>
      </c>
    </row>
    <row r="46" spans="2:8" ht="16.5" customHeight="1"/>
    <row r="49" spans="2:15" ht="33" customHeight="1">
      <c r="B49" s="2"/>
    </row>
    <row r="50" spans="2:15" ht="15.75" customHeight="1"/>
    <row r="51" spans="2:15" ht="15.75" customHeight="1"/>
    <row r="52" spans="2:15" ht="15.75" customHeight="1">
      <c r="B52" s="247"/>
      <c r="C52" s="247"/>
      <c r="D52" s="247"/>
      <c r="E52" s="247"/>
      <c r="F52" s="247"/>
      <c r="G52" s="247"/>
      <c r="H52" s="247"/>
      <c r="I52" s="247"/>
      <c r="J52" s="247"/>
      <c r="K52" s="131"/>
      <c r="L52" s="131"/>
      <c r="M52" s="131"/>
      <c r="N52" s="131"/>
      <c r="O52" s="131"/>
    </row>
    <row r="53" spans="2:15" ht="15.75" customHeight="1">
      <c r="C53" s="131"/>
      <c r="D53" s="131"/>
      <c r="E53" s="131"/>
      <c r="F53" s="131"/>
      <c r="G53" s="131"/>
      <c r="H53" s="131"/>
      <c r="I53" s="131"/>
      <c r="J53" s="131"/>
      <c r="K53" s="131"/>
      <c r="L53" s="131"/>
      <c r="M53" s="131"/>
      <c r="N53" s="131"/>
      <c r="O53" s="171"/>
    </row>
    <row r="60" spans="2:15" ht="43.5" customHeight="1"/>
    <row r="61" spans="2:15" ht="18.75" customHeight="1"/>
  </sheetData>
  <mergeCells count="18">
    <mergeCell ref="B52:J52"/>
    <mergeCell ref="E34:E35"/>
    <mergeCell ref="B41:B42"/>
    <mergeCell ref="C41:D41"/>
    <mergeCell ref="E41:E42"/>
    <mergeCell ref="B34:B35"/>
    <mergeCell ref="C34:D34"/>
    <mergeCell ref="F34:G34"/>
    <mergeCell ref="H34:H35"/>
    <mergeCell ref="F41:G41"/>
    <mergeCell ref="H41:H42"/>
    <mergeCell ref="B2:O2"/>
    <mergeCell ref="C24:O24"/>
    <mergeCell ref="B3:O3"/>
    <mergeCell ref="C5:O5"/>
    <mergeCell ref="B18:O18"/>
    <mergeCell ref="C20:O20"/>
    <mergeCell ref="C9:O9"/>
  </mergeCells>
  <phoneticPr fontId="6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56" orientation="landscape" r:id="rId1"/>
  <headerFooter alignWithMargins="0">
    <oddHeader>&amp;L&amp;G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9</vt:i4>
      </vt:variant>
      <vt:variant>
        <vt:lpstr>Nazwane zakresy</vt:lpstr>
      </vt:variant>
      <vt:variant>
        <vt:i4>8</vt:i4>
      </vt:variant>
    </vt:vector>
  </HeadingPairs>
  <TitlesOfParts>
    <vt:vector size="17" baseType="lpstr">
      <vt:lpstr>INDEX</vt:lpstr>
      <vt:lpstr>R_PTW 2024vs2023</vt:lpstr>
      <vt:lpstr>R_PTW NEW 2024vs2023</vt:lpstr>
      <vt:lpstr>R_MC NEW 2024vs2023</vt:lpstr>
      <vt:lpstr>R_MC 2024 rankings</vt:lpstr>
      <vt:lpstr>R_MP NEW 2024vs2023</vt:lpstr>
      <vt:lpstr>R_MP_2024 ranking</vt:lpstr>
      <vt:lpstr>R_PTW USED 2024vs2023</vt:lpstr>
      <vt:lpstr>R_MC&amp;MP structure 2024</vt:lpstr>
      <vt:lpstr>'R_MC 2024 rankings'!Obszar_wydruku</vt:lpstr>
      <vt:lpstr>'R_MC NEW 2024vs2023'!Obszar_wydruku</vt:lpstr>
      <vt:lpstr>'R_MC&amp;MP structure 2024'!Obszar_wydruku</vt:lpstr>
      <vt:lpstr>'R_MP NEW 2024vs2023'!Obszar_wydruku</vt:lpstr>
      <vt:lpstr>'R_MP_2024 ranking'!Obszar_wydruku</vt:lpstr>
      <vt:lpstr>'R_PTW 2024vs2023'!Obszar_wydruku</vt:lpstr>
      <vt:lpstr>'R_PTW NEW 2024vs2023'!Obszar_wydruku</vt:lpstr>
      <vt:lpstr>'R_PTW USED 2024vs2023'!Obszar_wydruku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ZM SOIS</dc:creator>
  <cp:lastModifiedBy>Paweł Orzechowski</cp:lastModifiedBy>
  <cp:lastPrinted>2014-07-09T14:44:20Z</cp:lastPrinted>
  <dcterms:created xsi:type="dcterms:W3CDTF">2008-02-15T15:03:22Z</dcterms:created>
  <dcterms:modified xsi:type="dcterms:W3CDTF">2024-04-04T13:35:33Z</dcterms:modified>
</cp:coreProperties>
</file>